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360" yWindow="15" windowWidth="19440" windowHeight="9720" firstSheet="9" activeTab="11"/>
  </bookViews>
  <sheets>
    <sheet name="Показатели" sheetId="1" r:id="rId1"/>
    <sheet name="Распределение расходов" sheetId="2" r:id="rId2"/>
    <sheet name="Ресурсное обеспечение" sheetId="3" r:id="rId3"/>
    <sheet name="КАИП " sheetId="4" state="hidden" r:id="rId4"/>
    <sheet name="НИД" sheetId="5" state="hidden" r:id="rId5"/>
    <sheet name="Мун.задания" sheetId="6" r:id="rId6"/>
    <sheet name="Показатели подпрограммы 1" sheetId="7" r:id="rId7"/>
    <sheet name="Мероприятия подпрограммы 1" sheetId="8" r:id="rId8"/>
    <sheet name="Показатели подпрограммы 2" sheetId="9" r:id="rId9"/>
    <sheet name="!!!Мероприятия подпрограммы 2" sheetId="10" r:id="rId10"/>
    <sheet name="Показатели подпрограммы 3" sheetId="11" r:id="rId11"/>
    <sheet name="!!!Мероприятия подпрограммы 3" sheetId="12" r:id="rId12"/>
    <sheet name="Показатели подпрограммы 4" sheetId="13" r:id="rId13"/>
    <sheet name="!!!Мероприятия подпрограммы 4" sheetId="14" r:id="rId14"/>
    <sheet name="Лист1" sheetId="15" state="hidden" r:id="rId15"/>
  </sheets>
  <definedNames>
    <definedName name="_xlnm._FilterDatabase" localSheetId="3" hidden="1">'КАИП '!$A$5:$J$5</definedName>
    <definedName name="_xlnm._FilterDatabase" localSheetId="7" hidden="1">'Мероприятия подпрограммы 1'!$A$6:$R$82</definedName>
    <definedName name="Print_Titles" localSheetId="9">'!!!Мероприятия подпрограммы 2'!$5:$6</definedName>
    <definedName name="Print_Titles" localSheetId="11">'!!!Мероприятия подпрограммы 3'!$5:$6</definedName>
    <definedName name="Print_Titles" localSheetId="13">'!!!Мероприятия подпрограммы 4'!$5:$6</definedName>
    <definedName name="Print_Titles" localSheetId="3">'КАИП '!$3:$5</definedName>
    <definedName name="Print_Titles" localSheetId="7">'Мероприятия подпрограммы 1'!$3:$6</definedName>
    <definedName name="Print_Titles" localSheetId="0">Показатели!$6:$6</definedName>
    <definedName name="Print_Titles" localSheetId="6">'Показатели подпрограммы 1'!$5:$7</definedName>
    <definedName name="Print_Titles" localSheetId="8">'Показатели подпрограммы 2'!$5:$7</definedName>
    <definedName name="Print_Titles" localSheetId="10">'Показатели подпрограммы 3'!$5:$7</definedName>
    <definedName name="Print_Titles" localSheetId="1">'Распределение расходов'!$5:$6</definedName>
    <definedName name="Print_Titles" localSheetId="2">'Ресурсное обеспечение'!$4:$5</definedName>
    <definedName name="Z_2166B299_1DBB_4BE8_98C9_E9EFB21DCA26__wvu_FilterData" localSheetId="7">'Мероприятия подпрограммы 1'!$A$6:$R$77</definedName>
    <definedName name="Z_2715DACA_7FC2_4162_875B_92B3FB82D8B1__wvu_FilterData" localSheetId="7">'Мероприятия подпрограммы 1'!$A$6:$R$77</definedName>
    <definedName name="Z_29BFB567_1C85_481C_A8AF_8210D8E0792F__wvu_FilterData" localSheetId="7">'Мероприятия подпрограммы 1'!$A$6:$R$77</definedName>
    <definedName name="Z_4767DD30_F6FB_4FF0_A429_8866A8232500__wvu_Cols" localSheetId="0">#REF!</definedName>
    <definedName name="Z_4767DD30_F6FB_4FF0_A429_8866A8232500__wvu_Cols" localSheetId="6">#REF!</definedName>
    <definedName name="Z_4767DD30_F6FB_4FF0_A429_8866A8232500__wvu_Cols" localSheetId="8">#REF!</definedName>
    <definedName name="Z_4767DD30_F6FB_4FF0_A429_8866A8232500__wvu_Cols" localSheetId="10">#REF!</definedName>
    <definedName name="Z_4767DD30_F6FB_4FF0_A429_8866A8232500__wvu_FilterData" localSheetId="3">'КАИП '!$A$5:$J$5</definedName>
    <definedName name="Z_4767DD30_F6FB_4FF0_A429_8866A8232500__wvu_FilterData" localSheetId="7">'Мероприятия подпрограммы 1'!$A$6:$R$77</definedName>
    <definedName name="Z_4767DD30_F6FB_4FF0_A429_8866A8232500__wvu_PrintArea" localSheetId="9">'!!!Мероприятия подпрограммы 2'!$A$1:$O$17</definedName>
    <definedName name="Z_4767DD30_F6FB_4FF0_A429_8866A8232500__wvu_PrintArea" localSheetId="11">'!!!Мероприятия подпрограммы 3'!$A$1:$N$48</definedName>
    <definedName name="Z_4767DD30_F6FB_4FF0_A429_8866A8232500__wvu_PrintArea" localSheetId="13">'!!!Мероприятия подпрограммы 4'!$A$1:$N$15</definedName>
    <definedName name="Z_4767DD30_F6FB_4FF0_A429_8866A8232500__wvu_PrintArea" localSheetId="3">'КАИП '!$A$1:$J$19</definedName>
    <definedName name="Z_4767DD30_F6FB_4FF0_A429_8866A8232500__wvu_PrintArea" localSheetId="7">'Мероприятия подпрограммы 1'!$A$1:$O$77</definedName>
    <definedName name="Z_4767DD30_F6FB_4FF0_A429_8866A8232500__wvu_PrintArea" localSheetId="0">Показатели!$A$2:$D$56</definedName>
    <definedName name="Z_4767DD30_F6FB_4FF0_A429_8866A8232500__wvu_PrintArea" localSheetId="6">'Показатели подпрограммы 1'!$A$1:$C$26</definedName>
    <definedName name="Z_4767DD30_F6FB_4FF0_A429_8866A8232500__wvu_PrintArea" localSheetId="8">'Показатели подпрограммы 2'!$A$1:$D$14</definedName>
    <definedName name="Z_4767DD30_F6FB_4FF0_A429_8866A8232500__wvu_PrintArea" localSheetId="10">'Показатели подпрограммы 3'!$A$1:$D$15</definedName>
    <definedName name="Z_4767DD30_F6FB_4FF0_A429_8866A8232500__wvu_PrintArea" localSheetId="12">'Показатели подпрограммы 4'!$A$1:$D$13</definedName>
    <definedName name="Z_4767DD30_F6FB_4FF0_A429_8866A8232500__wvu_PrintArea" localSheetId="1">'Распределение расходов'!$A$1:$M$26</definedName>
    <definedName name="Z_4767DD30_F6FB_4FF0_A429_8866A8232500__wvu_PrintArea" localSheetId="2">'Ресурсное обеспечение'!$A$1:$J$41</definedName>
    <definedName name="Z_4767DD30_F6FB_4FF0_A429_8866A8232500__wvu_PrintTitles" localSheetId="9">'!!!Мероприятия подпрограммы 2'!$5:$6</definedName>
    <definedName name="Z_4767DD30_F6FB_4FF0_A429_8866A8232500__wvu_PrintTitles" localSheetId="11">'!!!Мероприятия подпрограммы 3'!$5:$6</definedName>
    <definedName name="Z_4767DD30_F6FB_4FF0_A429_8866A8232500__wvu_PrintTitles" localSheetId="13">'!!!Мероприятия подпрограммы 4'!$5:$6</definedName>
    <definedName name="Z_4767DD30_F6FB_4FF0_A429_8866A8232500__wvu_PrintTitles" localSheetId="3">'КАИП '!$3:$5</definedName>
    <definedName name="Z_4767DD30_F6FB_4FF0_A429_8866A8232500__wvu_PrintTitles" localSheetId="7">'Мероприятия подпрограммы 1'!$5:$6</definedName>
    <definedName name="Z_4767DD30_F6FB_4FF0_A429_8866A8232500__wvu_PrintTitles" localSheetId="0">Показатели!$6:$6</definedName>
    <definedName name="Z_4767DD30_F6FB_4FF0_A429_8866A8232500__wvu_PrintTitles" localSheetId="6">'Показатели подпрограммы 1'!$5:$7</definedName>
    <definedName name="Z_4767DD30_F6FB_4FF0_A429_8866A8232500__wvu_PrintTitles" localSheetId="8">'Показатели подпрограммы 2'!$5:$7</definedName>
    <definedName name="Z_4767DD30_F6FB_4FF0_A429_8866A8232500__wvu_PrintTitles" localSheetId="10">'Показатели подпрограммы 3'!$5:$7</definedName>
    <definedName name="Z_4767DD30_F6FB_4FF0_A429_8866A8232500__wvu_PrintTitles" localSheetId="1">'Распределение расходов'!$5:$6</definedName>
    <definedName name="Z_4767DD30_F6FB_4FF0_A429_8866A8232500__wvu_PrintTitles" localSheetId="2">'Ресурсное обеспечение'!$4:$5</definedName>
    <definedName name="Z_4767DD30_F6FB_4FF0_A429_8866A8232500__wvu_Rows" localSheetId="9">'!!!Мероприятия подпрограммы 2'!$16:$16</definedName>
    <definedName name="Z_4767DD30_F6FB_4FF0_A429_8866A8232500__wvu_Rows" localSheetId="11">'!!!Мероприятия подпрограммы 3'!$46:$47</definedName>
    <definedName name="Z_4767DD30_F6FB_4FF0_A429_8866A8232500__wvu_Rows" localSheetId="13">#REF!</definedName>
    <definedName name="Z_4767DD30_F6FB_4FF0_A429_8866A8232500__wvu_Rows" localSheetId="3">'КАИП '!$17:$18</definedName>
    <definedName name="Z_4767DD30_F6FB_4FF0_A429_8866A8232500__wvu_Rows" localSheetId="7">#REF!</definedName>
    <definedName name="Z_484BD7FD_1D3D_4528_954E_A98D5B59AC9C__wvu_FilterData" localSheetId="7">'Мероприятия подпрограммы 1'!$A$6:$R$77</definedName>
    <definedName name="Z_7C917F30_361A_4C86_9002_2134EAE2E3CF__wvu_Cols" localSheetId="6">#REF!</definedName>
    <definedName name="Z_7C917F30_361A_4C86_9002_2134EAE2E3CF__wvu_Cols" localSheetId="8">#REF!</definedName>
    <definedName name="Z_7C917F30_361A_4C86_9002_2134EAE2E3CF__wvu_Cols" localSheetId="10">#REF!</definedName>
    <definedName name="Z_7C917F30_361A_4C86_9002_2134EAE2E3CF__wvu_FilterData" localSheetId="3">'КАИП '!$A$5:$J$5</definedName>
    <definedName name="Z_7C917F30_361A_4C86_9002_2134EAE2E3CF__wvu_FilterData" localSheetId="7">'Мероприятия подпрограммы 1'!$A$6:$R$77</definedName>
    <definedName name="Z_7C917F30_361A_4C86_9002_2134EAE2E3CF__wvu_PrintArea" localSheetId="9">'!!!Мероприятия подпрограммы 2'!$A$1:$O$17</definedName>
    <definedName name="Z_7C917F30_361A_4C86_9002_2134EAE2E3CF__wvu_PrintArea" localSheetId="7">'Мероприятия подпрограммы 1'!$A$1:$O$77</definedName>
    <definedName name="Z_7C917F30_361A_4C86_9002_2134EAE2E3CF__wvu_PrintArea" localSheetId="6">'Показатели подпрограммы 1'!$A$1:$C$26</definedName>
    <definedName name="Z_7C917F30_361A_4C86_9002_2134EAE2E3CF__wvu_PrintArea" localSheetId="8">'Показатели подпрограммы 2'!$A$1:$D$14</definedName>
    <definedName name="Z_7C917F30_361A_4C86_9002_2134EAE2E3CF__wvu_PrintArea" localSheetId="10">'Показатели подпрограммы 3'!$A$1:$D$15</definedName>
    <definedName name="Z_7C917F30_361A_4C86_9002_2134EAE2E3CF__wvu_PrintArea" localSheetId="12">'Показатели подпрограммы 4'!$A$1:$D$13</definedName>
    <definedName name="Z_7C917F30_361A_4C86_9002_2134EAE2E3CF__wvu_PrintArea" localSheetId="2">'Ресурсное обеспечение'!$A$1:$J$41</definedName>
    <definedName name="Z_7C917F30_361A_4C86_9002_2134EAE2E3CF__wvu_PrintTitles" localSheetId="9">'!!!Мероприятия подпрограммы 2'!$5:$6</definedName>
    <definedName name="Z_7C917F30_361A_4C86_9002_2134EAE2E3CF__wvu_PrintTitles" localSheetId="11">'!!!Мероприятия подпрограммы 3'!$5:$6</definedName>
    <definedName name="Z_7C917F30_361A_4C86_9002_2134EAE2E3CF__wvu_PrintTitles" localSheetId="13">'!!!Мероприятия подпрограммы 4'!$5:$6</definedName>
    <definedName name="Z_7C917F30_361A_4C86_9002_2134EAE2E3CF__wvu_PrintTitles" localSheetId="7">'Мероприятия подпрограммы 1'!$5:$6</definedName>
    <definedName name="Z_7C917F30_361A_4C86_9002_2134EAE2E3CF__wvu_PrintTitles" localSheetId="6">'Показатели подпрограммы 1'!$5:$7</definedName>
    <definedName name="Z_7C917F30_361A_4C86_9002_2134EAE2E3CF__wvu_PrintTitles" localSheetId="8">'Показатели подпрограммы 2'!$5:$7</definedName>
    <definedName name="Z_7C917F30_361A_4C86_9002_2134EAE2E3CF__wvu_PrintTitles" localSheetId="10">'Показатели подпрограммы 3'!$5:$7</definedName>
    <definedName name="Z_7C917F30_361A_4C86_9002_2134EAE2E3CF__wvu_PrintTitles" localSheetId="2">'Ресурсное обеспечение'!$4:$5</definedName>
    <definedName name="Z_7C917F30_361A_4C86_9002_2134EAE2E3CF__wvu_Rows" localSheetId="9">#REF!</definedName>
    <definedName name="Z_7C917F30_361A_4C86_9002_2134EAE2E3CF__wvu_Rows" localSheetId="11">'!!!Мероприятия подпрограммы 3'!$46:$47</definedName>
    <definedName name="Z_7C917F30_361A_4C86_9002_2134EAE2E3CF__wvu_Rows" localSheetId="13">#REF!</definedName>
    <definedName name="Z_7C917F30_361A_4C86_9002_2134EAE2E3CF__wvu_Rows" localSheetId="7">#REF!</definedName>
    <definedName name="Z_81F2AFB8_21DA_4513_90AB_0A09D7D72D56__wvu_FilterData" localSheetId="7">'Мероприятия подпрограммы 1'!$A$6:$R$77</definedName>
    <definedName name="Z_AD6F79BD_847B_4421_A1AA_268A55FACAB4__wvu_FilterData" localSheetId="7">'Мероприятия подпрограммы 1'!$A$6:$R$77</definedName>
    <definedName name="Z_B45C2115_52AF_4E7B_8578_551FB3CF371E__wvu_FilterData" localSheetId="7">'Мероприятия подпрограммы 1'!$A$6:$R$77</definedName>
    <definedName name="Z_C75D4C66_EC35_48DB_8FCD_E29923CDB091__wvu_FilterData" localSheetId="7">'Мероприятия подпрограммы 1'!$A$6:$R$77</definedName>
    <definedName name="Z_CDE1D6F6_68DF_42F8_B01A_FF6465B24CCD__wvu_Cols" localSheetId="6">#REF!</definedName>
    <definedName name="Z_CDE1D6F6_68DF_42F8_B01A_FF6465B24CCD__wvu_Cols" localSheetId="8">#REF!</definedName>
    <definedName name="Z_CDE1D6F6_68DF_42F8_B01A_FF6465B24CCD__wvu_Cols" localSheetId="10">#REF!</definedName>
    <definedName name="Z_CDE1D6F6_68DF_42F8_B01A_FF6465B24CCD__wvu_FilterData" localSheetId="3">'КАИП '!$A$5:$J$5</definedName>
    <definedName name="Z_CDE1D6F6_68DF_42F8_B01A_FF6465B24CCD__wvu_FilterData" localSheetId="7">'Мероприятия подпрограммы 1'!$A$6:$R$77</definedName>
    <definedName name="Z_CDE1D6F6_68DF_42F8_B01A_FF6465B24CCD__wvu_PrintArea" localSheetId="9">'!!!Мероприятия подпрограммы 2'!$A$1:$O$17</definedName>
    <definedName name="Z_CDE1D6F6_68DF_42F8_B01A_FF6465B24CCD__wvu_PrintArea" localSheetId="11">'!!!Мероприятия подпрограммы 3'!$A$1:$N$48</definedName>
    <definedName name="Z_CDE1D6F6_68DF_42F8_B01A_FF6465B24CCD__wvu_PrintArea" localSheetId="13">'!!!Мероприятия подпрограммы 4'!$A$1:$N$15</definedName>
    <definedName name="Z_CDE1D6F6_68DF_42F8_B01A_FF6465B24CCD__wvu_PrintArea" localSheetId="7">'Мероприятия подпрограммы 1'!$A$1:$O$77</definedName>
    <definedName name="Z_CDE1D6F6_68DF_42F8_B01A_FF6465B24CCD__wvu_PrintArea" localSheetId="6">'Показатели подпрограммы 1'!$A$1:$C$26</definedName>
    <definedName name="Z_CDE1D6F6_68DF_42F8_B01A_FF6465B24CCD__wvu_PrintArea" localSheetId="8">'Показатели подпрограммы 2'!$A$1:$D$14</definedName>
    <definedName name="Z_CDE1D6F6_68DF_42F8_B01A_FF6465B24CCD__wvu_PrintArea" localSheetId="10">'Показатели подпрограммы 3'!$A$1:$D$15</definedName>
    <definedName name="Z_CDE1D6F6_68DF_42F8_B01A_FF6465B24CCD__wvu_PrintArea" localSheetId="12">'Показатели подпрограммы 4'!$A$1:$D$13</definedName>
    <definedName name="Z_CDE1D6F6_68DF_42F8_B01A_FF6465B24CCD__wvu_PrintArea" localSheetId="1">'Распределение расходов'!$A$1:$M$26</definedName>
    <definedName name="Z_CDE1D6F6_68DF_42F8_B01A_FF6465B24CCD__wvu_PrintArea" localSheetId="2">'Ресурсное обеспечение'!$A$1:$J$41</definedName>
    <definedName name="Z_CDE1D6F6_68DF_42F8_B01A_FF6465B24CCD__wvu_PrintTitles" localSheetId="9">'!!!Мероприятия подпрограммы 2'!$5:$6</definedName>
    <definedName name="Z_CDE1D6F6_68DF_42F8_B01A_FF6465B24CCD__wvu_PrintTitles" localSheetId="11">'!!!Мероприятия подпрограммы 3'!$5:$6</definedName>
    <definedName name="Z_CDE1D6F6_68DF_42F8_B01A_FF6465B24CCD__wvu_PrintTitles" localSheetId="13">'!!!Мероприятия подпрограммы 4'!$5:$6</definedName>
    <definedName name="Z_CDE1D6F6_68DF_42F8_B01A_FF6465B24CCD__wvu_PrintTitles" localSheetId="7">'Мероприятия подпрограммы 1'!$5:$6</definedName>
    <definedName name="Z_CDE1D6F6_68DF_42F8_B01A_FF6465B24CCD__wvu_PrintTitles" localSheetId="6">'Показатели подпрограммы 1'!$5:$7</definedName>
    <definedName name="Z_CDE1D6F6_68DF_42F8_B01A_FF6465B24CCD__wvu_PrintTitles" localSheetId="8">'Показатели подпрограммы 2'!$5:$7</definedName>
    <definedName name="Z_CDE1D6F6_68DF_42F8_B01A_FF6465B24CCD__wvu_PrintTitles" localSheetId="10">'Показатели подпрограммы 3'!$5:$7</definedName>
    <definedName name="Z_CDE1D6F6_68DF_42F8_B01A_FF6465B24CCD__wvu_PrintTitles" localSheetId="1">'Распределение расходов'!$5:$6</definedName>
    <definedName name="Z_CDE1D6F6_68DF_42F8_B01A_FF6465B24CCD__wvu_PrintTitles" localSheetId="2">'Ресурсное обеспечение'!$4:$5</definedName>
    <definedName name="Z_CDE1D6F6_68DF_42F8_B01A_FF6465B24CCD__wvu_Rows" localSheetId="9">'!!!Мероприятия подпрограммы 2'!$16:$16</definedName>
    <definedName name="Z_CDE1D6F6_68DF_42F8_B01A_FF6465B24CCD__wvu_Rows" localSheetId="11">'!!!Мероприятия подпрограммы 3'!$46:$47</definedName>
    <definedName name="Z_CDE1D6F6_68DF_42F8_B01A_FF6465B24CCD__wvu_Rows" localSheetId="13">#REF!</definedName>
    <definedName name="Z_D97B14A5_4ECD_4EB7_B8A7_D41E462F19A2__wvu_FilterData" localSheetId="7">'Мероприятия подпрограммы 1'!$A$6:$R$77</definedName>
    <definedName name="Z_FAC3C627_8E23_41AB_B3FB_95B33614D8DB__wvu_FilterData" localSheetId="7">'Мероприятия подпрограммы 1'!$A$6:$R$77</definedName>
    <definedName name="_xlnm.Print_Area" localSheetId="9">'!!!Мероприятия подпрограммы 2'!$A$1:$O$26</definedName>
    <definedName name="_xlnm.Print_Area" localSheetId="11">'!!!Мероприятия подпрограммы 3'!$A$1:$N$32</definedName>
    <definedName name="_xlnm.Print_Area" localSheetId="13">'!!!Мероприятия подпрограммы 4'!$A$1:$N$29</definedName>
    <definedName name="_xlnm.Print_Area" localSheetId="3">'КАИП '!$A$1:$J$19</definedName>
    <definedName name="_xlnm.Print_Area" localSheetId="7">'Мероприятия подпрограммы 1'!$A$1:$O$89</definedName>
    <definedName name="_xlnm.Print_Area" localSheetId="5">Мун.задания!$A$1:$H$53</definedName>
    <definedName name="_xlnm.Print_Area" localSheetId="0">Показатели!$A$1:$I$57</definedName>
    <definedName name="_xlnm.Print_Area" localSheetId="6">'Показатели подпрограммы 1'!$A$1:$J$34</definedName>
    <definedName name="_xlnm.Print_Area" localSheetId="8">'Показатели подпрограммы 2'!$A$1:$J$16</definedName>
    <definedName name="_xlnm.Print_Area" localSheetId="10">'Показатели подпрограммы 3'!$A$1:$I$18</definedName>
    <definedName name="_xlnm.Print_Area" localSheetId="12">'Показатели подпрограммы 4'!$A$1:$I$15</definedName>
    <definedName name="_xlnm.Print_Area" localSheetId="1">'Распределение расходов'!$A$1:$M$25</definedName>
    <definedName name="_xlnm.Print_Area" localSheetId="2">'Ресурсное обеспечение'!$A$1:$J$41</definedName>
  </definedNames>
  <calcPr calcId="145621"/>
</workbook>
</file>

<file path=xl/calcChain.xml><?xml version="1.0" encoding="utf-8"?>
<calcChain xmlns="http://schemas.openxmlformats.org/spreadsheetml/2006/main">
  <c r="H85" i="8" l="1"/>
  <c r="F11" i="3" l="1"/>
  <c r="K81" i="8"/>
  <c r="L81" i="8"/>
  <c r="M81" i="8"/>
  <c r="J81" i="8"/>
  <c r="I81" i="8" l="1"/>
  <c r="H21" i="12"/>
  <c r="H40" i="8"/>
  <c r="H77" i="8" s="1"/>
  <c r="I77" i="8"/>
  <c r="H81" i="8"/>
  <c r="N40" i="8" l="1"/>
  <c r="N47" i="8"/>
  <c r="H79" i="8"/>
  <c r="H80" i="8" s="1"/>
  <c r="I79" i="8"/>
  <c r="M79" i="8"/>
  <c r="I21" i="12"/>
  <c r="J21" i="12"/>
  <c r="K21" i="12"/>
  <c r="H22" i="12"/>
  <c r="M10" i="12"/>
  <c r="M11" i="12"/>
  <c r="H18" i="14"/>
  <c r="H14" i="1" l="1"/>
  <c r="H13" i="6" l="1"/>
  <c r="G13" i="6"/>
  <c r="E10" i="7"/>
  <c r="F10" i="7"/>
  <c r="G14" i="1"/>
  <c r="F14" i="1"/>
  <c r="M13" i="14" l="1"/>
  <c r="N20" i="8" l="1"/>
  <c r="J7" i="3" l="1"/>
  <c r="J10" i="3"/>
  <c r="J12" i="3"/>
  <c r="J14" i="3"/>
  <c r="J17" i="3"/>
  <c r="J19" i="3"/>
  <c r="J21" i="3"/>
  <c r="J22" i="3"/>
  <c r="J23" i="3"/>
  <c r="J24" i="3"/>
  <c r="J26" i="3"/>
  <c r="J28" i="3"/>
  <c r="J31" i="3"/>
  <c r="J33" i="3"/>
  <c r="J35" i="3"/>
  <c r="J36" i="3"/>
  <c r="J38" i="3"/>
  <c r="J40" i="3"/>
  <c r="E17" i="6" l="1"/>
  <c r="F13" i="6"/>
  <c r="E13" i="6"/>
  <c r="E9" i="6"/>
  <c r="I18" i="12" l="1"/>
  <c r="N10" i="8" l="1"/>
  <c r="N11" i="8"/>
  <c r="N12" i="8"/>
  <c r="N13" i="8"/>
  <c r="N14" i="8"/>
  <c r="N16" i="8"/>
  <c r="N17" i="8"/>
  <c r="N18" i="8"/>
  <c r="N15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42" i="8"/>
  <c r="N85" i="8" s="1"/>
  <c r="N43" i="8"/>
  <c r="N44" i="8"/>
  <c r="N45" i="8"/>
  <c r="N46" i="8"/>
  <c r="N48" i="8"/>
  <c r="N49" i="8"/>
  <c r="N50" i="8"/>
  <c r="N52" i="8"/>
  <c r="N53" i="8"/>
  <c r="N54" i="8"/>
  <c r="N55" i="8"/>
  <c r="N56" i="8"/>
  <c r="N57" i="8"/>
  <c r="N58" i="8"/>
  <c r="N59" i="8"/>
  <c r="N60" i="8"/>
  <c r="N51" i="8"/>
  <c r="N61" i="8"/>
  <c r="N62" i="8"/>
  <c r="N63" i="8"/>
  <c r="N64" i="8"/>
  <c r="N68" i="8"/>
  <c r="N65" i="8"/>
  <c r="N69" i="8"/>
  <c r="N66" i="8"/>
  <c r="N67" i="8"/>
  <c r="N73" i="8"/>
  <c r="M85" i="8"/>
  <c r="L39" i="8" l="1"/>
  <c r="L79" i="8" s="1"/>
  <c r="J39" i="8"/>
  <c r="J79" i="8" l="1"/>
  <c r="J77" i="8"/>
  <c r="J80" i="8" s="1"/>
  <c r="N41" i="8"/>
  <c r="K39" i="8"/>
  <c r="K79" i="8" s="1"/>
  <c r="J85" i="8"/>
  <c r="J87" i="8" s="1"/>
  <c r="L77" i="8"/>
  <c r="L85" i="8"/>
  <c r="D32" i="3"/>
  <c r="D37" i="3"/>
  <c r="L91" i="8" l="1"/>
  <c r="L80" i="8"/>
  <c r="J91" i="8"/>
  <c r="N39" i="8"/>
  <c r="K77" i="8"/>
  <c r="K85" i="8"/>
  <c r="E37" i="3"/>
  <c r="D15" i="3"/>
  <c r="E15" i="3"/>
  <c r="D29" i="3"/>
  <c r="E29" i="3"/>
  <c r="E32" i="3"/>
  <c r="H21" i="2"/>
  <c r="H15" i="14"/>
  <c r="H19" i="14" s="1"/>
  <c r="D39" i="3" s="1"/>
  <c r="I26" i="12"/>
  <c r="J26" i="12"/>
  <c r="K26" i="12"/>
  <c r="I27" i="12"/>
  <c r="J27" i="12"/>
  <c r="K27" i="12"/>
  <c r="H27" i="12"/>
  <c r="L26" i="12"/>
  <c r="H26" i="12"/>
  <c r="H20" i="2" s="1"/>
  <c r="I22" i="12"/>
  <c r="I23" i="12" s="1"/>
  <c r="J22" i="12"/>
  <c r="K22" i="12"/>
  <c r="D30" i="3"/>
  <c r="D27" i="3" s="1"/>
  <c r="J18" i="12"/>
  <c r="K18" i="12"/>
  <c r="L18" i="12"/>
  <c r="H18" i="12"/>
  <c r="K91" i="8" l="1"/>
  <c r="K80" i="8"/>
  <c r="H22" i="2"/>
  <c r="H24" i="2"/>
  <c r="E39" i="3"/>
  <c r="E30" i="3"/>
  <c r="E27" i="3" s="1"/>
  <c r="E8" i="3"/>
  <c r="D8" i="3"/>
  <c r="D34" i="3"/>
  <c r="H18" i="2"/>
  <c r="D18" i="3"/>
  <c r="E34" i="3" l="1"/>
  <c r="H13" i="2"/>
  <c r="C6" i="15" l="1"/>
  <c r="B6" i="15"/>
  <c r="D5" i="15"/>
  <c r="D4" i="15"/>
  <c r="D3" i="15"/>
  <c r="D2" i="15"/>
  <c r="D1" i="15"/>
  <c r="D6" i="15" s="1"/>
  <c r="L18" i="14"/>
  <c r="K18" i="14"/>
  <c r="J18" i="14"/>
  <c r="I18" i="14"/>
  <c r="F37" i="3" s="1"/>
  <c r="J37" i="3" s="1"/>
  <c r="L15" i="14"/>
  <c r="L23" i="14" s="1"/>
  <c r="L25" i="14" s="1"/>
  <c r="K15" i="14"/>
  <c r="K23" i="14" s="1"/>
  <c r="K25" i="14" s="1"/>
  <c r="J15" i="14"/>
  <c r="J23" i="14" s="1"/>
  <c r="J25" i="14" s="1"/>
  <c r="I15" i="14"/>
  <c r="I24" i="2" s="1"/>
  <c r="H23" i="14"/>
  <c r="H25" i="14" s="1"/>
  <c r="M14" i="14"/>
  <c r="M18" i="14" s="1"/>
  <c r="M12" i="14"/>
  <c r="M11" i="14"/>
  <c r="M10" i="14"/>
  <c r="M9" i="14"/>
  <c r="L27" i="12"/>
  <c r="L28" i="12" s="1"/>
  <c r="M27" i="12"/>
  <c r="K28" i="12"/>
  <c r="J28" i="12"/>
  <c r="I28" i="12"/>
  <c r="L22" i="12"/>
  <c r="M22" i="12"/>
  <c r="L21" i="12"/>
  <c r="L23" i="12" s="1"/>
  <c r="K23" i="12"/>
  <c r="J23" i="12"/>
  <c r="M21" i="12"/>
  <c r="M20" i="12"/>
  <c r="M17" i="12"/>
  <c r="M15" i="12"/>
  <c r="M13" i="12"/>
  <c r="M12" i="12"/>
  <c r="M9" i="12"/>
  <c r="E4" i="11"/>
  <c r="H4" i="12" s="1"/>
  <c r="E4" i="13" s="1"/>
  <c r="H4" i="14" s="1"/>
  <c r="H18" i="10"/>
  <c r="H19" i="10" s="1"/>
  <c r="M14" i="10"/>
  <c r="M22" i="10" s="1"/>
  <c r="M24" i="10" s="1"/>
  <c r="L14" i="10"/>
  <c r="L22" i="10" s="1"/>
  <c r="L24" i="10" s="1"/>
  <c r="K14" i="10"/>
  <c r="K18" i="10" s="1"/>
  <c r="K19" i="10" s="1"/>
  <c r="J14" i="10"/>
  <c r="J18" i="10" s="1"/>
  <c r="J19" i="10" s="1"/>
  <c r="I14" i="10"/>
  <c r="H14" i="10"/>
  <c r="N13" i="10"/>
  <c r="N11" i="10"/>
  <c r="N9" i="10"/>
  <c r="F4" i="9"/>
  <c r="E4" i="9"/>
  <c r="M87" i="8"/>
  <c r="L87" i="8"/>
  <c r="K87" i="8"/>
  <c r="J94" i="8"/>
  <c r="I85" i="8"/>
  <c r="I87" i="8" s="1"/>
  <c r="H87" i="8"/>
  <c r="H94" i="8" s="1"/>
  <c r="H18" i="3"/>
  <c r="G18" i="3"/>
  <c r="F18" i="3"/>
  <c r="E18" i="3"/>
  <c r="I15" i="3"/>
  <c r="F15" i="3"/>
  <c r="M77" i="8"/>
  <c r="M91" i="8" s="1"/>
  <c r="N76" i="8"/>
  <c r="N75" i="8"/>
  <c r="N74" i="8"/>
  <c r="P53" i="8"/>
  <c r="N9" i="8"/>
  <c r="J4" i="7"/>
  <c r="M4" i="8" s="1"/>
  <c r="M4" i="10" s="1"/>
  <c r="I4" i="11" s="1"/>
  <c r="L4" i="12" s="1"/>
  <c r="I4" i="13" s="1"/>
  <c r="I4" i="7"/>
  <c r="L4" i="8" s="1"/>
  <c r="L4" i="10" s="1"/>
  <c r="H4" i="11" s="1"/>
  <c r="K4" i="12" s="1"/>
  <c r="H4" i="13" s="1"/>
  <c r="K4" i="14" s="1"/>
  <c r="G4" i="7"/>
  <c r="J4" i="8" s="1"/>
  <c r="J4" i="10" s="1"/>
  <c r="F4" i="11" s="1"/>
  <c r="I4" i="12" s="1"/>
  <c r="F4" i="13" s="1"/>
  <c r="I4" i="14" s="1"/>
  <c r="F4" i="7"/>
  <c r="I4" i="8" s="1"/>
  <c r="E30" i="6"/>
  <c r="G18" i="4"/>
  <c r="F18" i="4"/>
  <c r="E18" i="4"/>
  <c r="D18" i="4"/>
  <c r="I7" i="4"/>
  <c r="H7" i="4"/>
  <c r="G7" i="4"/>
  <c r="I37" i="3"/>
  <c r="H37" i="3"/>
  <c r="H39" i="3" s="1"/>
  <c r="G37" i="3"/>
  <c r="I32" i="3"/>
  <c r="H32" i="3"/>
  <c r="H30" i="3" s="1"/>
  <c r="G32" i="3"/>
  <c r="G30" i="3" s="1"/>
  <c r="G27" i="3" s="1"/>
  <c r="F32" i="3"/>
  <c r="F29" i="3"/>
  <c r="J29" i="3" s="1"/>
  <c r="H25" i="3"/>
  <c r="H20" i="3" s="1"/>
  <c r="G25" i="3"/>
  <c r="G20" i="3" s="1"/>
  <c r="F25" i="3"/>
  <c r="F20" i="3"/>
  <c r="I18" i="3"/>
  <c r="G4" i="3"/>
  <c r="H4" i="7" s="1"/>
  <c r="M23" i="2"/>
  <c r="L21" i="2"/>
  <c r="L10" i="2" s="1"/>
  <c r="K21" i="2"/>
  <c r="K10" i="2" s="1"/>
  <c r="J21" i="2"/>
  <c r="J10" i="2" s="1"/>
  <c r="I21" i="2"/>
  <c r="L20" i="2"/>
  <c r="K20" i="2"/>
  <c r="J20" i="2"/>
  <c r="J18" i="2" s="1"/>
  <c r="I20" i="2"/>
  <c r="M19" i="2"/>
  <c r="J17" i="2"/>
  <c r="J15" i="2" s="1"/>
  <c r="I17" i="2"/>
  <c r="I15" i="2" s="1"/>
  <c r="M16" i="2"/>
  <c r="I14" i="2"/>
  <c r="H14" i="2"/>
  <c r="M12" i="2"/>
  <c r="M8" i="2"/>
  <c r="N8" i="2" s="1"/>
  <c r="M20" i="2" l="1"/>
  <c r="K17" i="2"/>
  <c r="K15" i="2" s="1"/>
  <c r="E11" i="3"/>
  <c r="I22" i="10"/>
  <c r="I24" i="10" s="1"/>
  <c r="E25" i="3"/>
  <c r="E20" i="3" s="1"/>
  <c r="L18" i="10"/>
  <c r="L19" i="10" s="1"/>
  <c r="E6" i="15"/>
  <c r="M21" i="2"/>
  <c r="H22" i="10"/>
  <c r="H24" i="10" s="1"/>
  <c r="H17" i="2"/>
  <c r="D25" i="3"/>
  <c r="J22" i="10"/>
  <c r="J24" i="10" s="1"/>
  <c r="J32" i="3"/>
  <c r="J24" i="2"/>
  <c r="J22" i="2"/>
  <c r="G39" i="3"/>
  <c r="G34" i="3" s="1"/>
  <c r="J18" i="3"/>
  <c r="H15" i="3"/>
  <c r="H8" i="3" s="1"/>
  <c r="H16" i="3"/>
  <c r="H9" i="3" s="1"/>
  <c r="G15" i="3"/>
  <c r="G8" i="3" s="1"/>
  <c r="G16" i="3"/>
  <c r="G9" i="3" s="1"/>
  <c r="L24" i="2"/>
  <c r="K18" i="2"/>
  <c r="K22" i="2"/>
  <c r="K24" i="2"/>
  <c r="I22" i="2"/>
  <c r="I23" i="14"/>
  <c r="I25" i="14" s="1"/>
  <c r="F39" i="3"/>
  <c r="F34" i="3" s="1"/>
  <c r="M18" i="12"/>
  <c r="N87" i="8"/>
  <c r="N77" i="8"/>
  <c r="J13" i="2"/>
  <c r="J11" i="2" s="1"/>
  <c r="F16" i="3"/>
  <c r="H10" i="2"/>
  <c r="H11" i="2"/>
  <c r="H7" i="2" s="1"/>
  <c r="K13" i="2"/>
  <c r="K11" i="2" s="1"/>
  <c r="F8" i="3"/>
  <c r="H28" i="12"/>
  <c r="I18" i="2"/>
  <c r="I30" i="3"/>
  <c r="I27" i="3" s="1"/>
  <c r="N14" i="10"/>
  <c r="N22" i="10" s="1"/>
  <c r="N24" i="10" s="1"/>
  <c r="L17" i="2"/>
  <c r="L15" i="2" s="1"/>
  <c r="I25" i="3"/>
  <c r="I20" i="3" s="1"/>
  <c r="L13" i="2"/>
  <c r="L11" i="2" s="1"/>
  <c r="I94" i="8"/>
  <c r="M80" i="8"/>
  <c r="I16" i="3" s="1"/>
  <c r="I13" i="3" s="1"/>
  <c r="N79" i="8"/>
  <c r="L94" i="8"/>
  <c r="I13" i="2"/>
  <c r="I10" i="2"/>
  <c r="M14" i="2"/>
  <c r="H11" i="3"/>
  <c r="I8" i="3"/>
  <c r="N81" i="8"/>
  <c r="I39" i="3"/>
  <c r="I11" i="3" s="1"/>
  <c r="L22" i="2"/>
  <c r="M15" i="14"/>
  <c r="M23" i="14" s="1"/>
  <c r="M25" i="14" s="1"/>
  <c r="K4" i="8"/>
  <c r="K4" i="10" s="1"/>
  <c r="G4" i="11" s="1"/>
  <c r="J4" i="12" s="1"/>
  <c r="G4" i="13" s="1"/>
  <c r="J4" i="14" s="1"/>
  <c r="H4" i="9"/>
  <c r="H27" i="3"/>
  <c r="M23" i="12"/>
  <c r="L18" i="2"/>
  <c r="I80" i="8"/>
  <c r="E16" i="3" s="1"/>
  <c r="I18" i="10"/>
  <c r="I19" i="10" s="1"/>
  <c r="M18" i="10"/>
  <c r="M19" i="10" s="1"/>
  <c r="K22" i="10"/>
  <c r="K24" i="10" s="1"/>
  <c r="M26" i="12"/>
  <c r="M28" i="12" s="1"/>
  <c r="I19" i="14"/>
  <c r="I20" i="14" s="1"/>
  <c r="K94" i="8"/>
  <c r="H23" i="12"/>
  <c r="J19" i="14"/>
  <c r="J20" i="14" s="1"/>
  <c r="F30" i="3"/>
  <c r="J30" i="3" s="1"/>
  <c r="H34" i="3"/>
  <c r="K19" i="14"/>
  <c r="K20" i="14" s="1"/>
  <c r="H20" i="14"/>
  <c r="L19" i="14"/>
  <c r="L20" i="14" s="1"/>
  <c r="J82" i="8" l="1"/>
  <c r="J95" i="8" s="1"/>
  <c r="M17" i="2"/>
  <c r="H15" i="2"/>
  <c r="M15" i="2" s="1"/>
  <c r="H9" i="2"/>
  <c r="J25" i="3"/>
  <c r="M18" i="2"/>
  <c r="D20" i="3"/>
  <c r="J20" i="3" s="1"/>
  <c r="D11" i="3"/>
  <c r="M24" i="2"/>
  <c r="J7" i="2"/>
  <c r="M22" i="2"/>
  <c r="G11" i="3"/>
  <c r="G6" i="3" s="1"/>
  <c r="J39" i="3"/>
  <c r="M10" i="2"/>
  <c r="I11" i="2"/>
  <c r="M13" i="2"/>
  <c r="J8" i="3"/>
  <c r="J15" i="3"/>
  <c r="K7" i="2"/>
  <c r="J9" i="2"/>
  <c r="K9" i="2"/>
  <c r="I9" i="3"/>
  <c r="I6" i="3" s="1"/>
  <c r="M82" i="8"/>
  <c r="D16" i="3"/>
  <c r="D9" i="3" s="1"/>
  <c r="H82" i="8"/>
  <c r="H95" i="8" s="1"/>
  <c r="E13" i="3"/>
  <c r="E9" i="3"/>
  <c r="E6" i="3" s="1"/>
  <c r="N18" i="10"/>
  <c r="N19" i="10" s="1"/>
  <c r="L9" i="2"/>
  <c r="L7" i="2"/>
  <c r="I9" i="2"/>
  <c r="H13" i="3"/>
  <c r="K82" i="8"/>
  <c r="K95" i="8" s="1"/>
  <c r="G13" i="3"/>
  <c r="L82" i="8"/>
  <c r="L95" i="8" s="1"/>
  <c r="N94" i="8"/>
  <c r="H6" i="3"/>
  <c r="N80" i="8"/>
  <c r="N82" i="8" s="1"/>
  <c r="N95" i="8" s="1"/>
  <c r="I34" i="3"/>
  <c r="J34" i="3" s="1"/>
  <c r="F27" i="3"/>
  <c r="J27" i="3" s="1"/>
  <c r="I82" i="8"/>
  <c r="I95" i="8" s="1"/>
  <c r="F13" i="3"/>
  <c r="F9" i="3"/>
  <c r="M19" i="14"/>
  <c r="M20" i="14" s="1"/>
  <c r="M11" i="2" l="1"/>
  <c r="I7" i="2"/>
  <c r="M7" i="2" s="1"/>
  <c r="J11" i="3"/>
  <c r="D6" i="3"/>
  <c r="M9" i="2"/>
  <c r="J9" i="3"/>
  <c r="J16" i="3"/>
  <c r="D13" i="3"/>
  <c r="J13" i="3" s="1"/>
  <c r="F6" i="3"/>
  <c r="J6" i="3" l="1"/>
  <c r="K6" i="3"/>
  <c r="N7" i="2"/>
</calcChain>
</file>

<file path=xl/sharedStrings.xml><?xml version="1.0" encoding="utf-8"?>
<sst xmlns="http://schemas.openxmlformats.org/spreadsheetml/2006/main" count="1203" uniqueCount="538">
  <si>
    <t xml:space="preserve">Приложение № 1
к паспорту муниципальной программы 
«Развитие образования 
Большеулуйского района»  </t>
  </si>
  <si>
    <t>ПЕРЕЧЕНЬ ЦЕЛЕВЫХ ПОКАЗАТЕЛЕЙ МУНИЦИПАЛЬНОЙ ПРОГРАММЫ БОЛЬШЕУЛУЙСКОГО РАЙОНА С УКАЗАНИЕМ ПЛАНИРУЕМЫХ К ДОСТИЖЕНИЮ ЗНАЧЕНИЙ В РЕЗУЛЬТАТЕ РЕАЛИЗАЦИИ МУНИЦИПАЛЬНОЙ ПРОГРАММЫ БОЛЬШЕУЛУЙСКОГО РАЙОНА</t>
  </si>
  <si>
    <t>№ п/п</t>
  </si>
  <si>
    <t xml:space="preserve">Цели, задачи, показатели результатов </t>
  </si>
  <si>
    <t>Единица измерения</t>
  </si>
  <si>
    <t>Вес показателя результативности</t>
  </si>
  <si>
    <t>Годы реализации программ</t>
  </si>
  <si>
    <t>Отчетный  финансовый год</t>
  </si>
  <si>
    <t>Текущий финансовый год</t>
  </si>
  <si>
    <t>Очередной финансовый год</t>
  </si>
  <si>
    <t>Первый год планового периода</t>
  </si>
  <si>
    <t>Второй год планового периода</t>
  </si>
  <si>
    <t>2022</t>
  </si>
  <si>
    <t>2023</t>
  </si>
  <si>
    <t>2024</t>
  </si>
  <si>
    <t>2025</t>
  </si>
  <si>
    <t xml:space="preserve">Цель: обеспечение высокого качества образования, соответствующего потребностям граждан и перспективным задачам развития экономики Большеулуйского района, государственной поддержки детей-сирот, детей, оставшихся без попечения родителей, обеспечение качественного и безопасного отдыха и оздоровления детей в летний период </t>
  </si>
  <si>
    <t>Удельный вес численности населения в возрасте 5-18 лет, охваченного образованием, в общей численности населения в возрасте 5-18 лет</t>
  </si>
  <si>
    <t>%</t>
  </si>
  <si>
    <t>2</t>
  </si>
  <si>
    <t>Доля детей в возрасте от 1 до 6 лет, получающих услуги  дошкольного образования в ОУ различных типов и видов</t>
  </si>
  <si>
    <t>3</t>
  </si>
  <si>
    <t xml:space="preserve">Отношение среднего балла ЕГЭ (в расчете на 1 предмет) в 10 % школ Большеулуйского района с лучшими результатами ЕГЭ к среднему баллу ЕГЭ (в расчете на 1 предмет) в 10 % школ  Большеулуйского района с худшими результатами ЕГЭ
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</si>
  <si>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</si>
  <si>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t>
  </si>
  <si>
    <t xml:space="preserve">Подпрограмма 1 «Развитие дошкольного, общего  и дополнительного образования детей» </t>
  </si>
  <si>
    <t>Задача № 1. Обеспечить доступность качественного дошкольного образования, соответствующего федеральному государственному образовательному стандарту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</si>
  <si>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</si>
  <si>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</si>
  <si>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1.1.2</t>
  </si>
  <si>
    <t xml:space="preserve">Удельный вес   образовательных организаций (структурных подразделений), реализующих программы  дошкольного образования, в которых  проведена внешняя комплексная оценка качества образовательной деятельности с  в соответствии с федеральным государственным образовательным стандартом дошкольного образования
 </t>
  </si>
  <si>
    <t>1.1.3</t>
  </si>
  <si>
    <t xml:space="preserve">Удельный вес ДОУ, в которых оценка деятельности дошкольных образовательных организаций, их руководителей и основных категорий работников осуществляется на основании показателей эффективности деятельности  муниципальных дошкольных образовательных организаций (не менее чем в 80 % дошкольных организаций)
</t>
  </si>
  <si>
    <t>Задача № 2. Обеспечить доступность и качество общего образования, соответствующего федеральным государственным образовательным стандартам общего образования</t>
  </si>
  <si>
    <t>2.2.1</t>
  </si>
  <si>
    <t xml:space="preserve">Доля муниципальныхобразовательных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муниципальных образовательных организаций, реализующих программы общего образования 
</t>
  </si>
  <si>
    <t>2.2.2</t>
  </si>
  <si>
    <t xml:space="preserve">Доля общеобразовательных учреждений, в которых действуют органы государственно-общественного управления  </t>
  </si>
  <si>
    <t>2.2.3</t>
  </si>
  <si>
    <t>Доля выпускников муниципальных общеобразовательных организаций, не сдавших единый государственный экзамен по обязательным предметам, в общей численности выпускников муниципальных общеобразовательных организаций</t>
  </si>
  <si>
    <t>1.2.4</t>
  </si>
  <si>
    <t>Доля обучающихся в муниципальных общеобразовательных организациях, занимающихся во вторую (третью) смену, в общей численности обучающихся в муниципальных общеобразовательных организаций</t>
  </si>
  <si>
    <t>1.2.5</t>
  </si>
  <si>
    <t>1.2.6</t>
  </si>
  <si>
    <t xml:space="preserve">Доля общеобразовательных учреждений, в которых созданы 100% условия для сопровождения обучающихся с ОВЗ в соответствии с требованиями действующего законодательства </t>
  </si>
  <si>
    <t>1.2.7</t>
  </si>
  <si>
    <t>Доля базовых  общеобразовательных учреждений (обеспечивающих совместное обучение инвалидов и лиц, неимеющих нарушений)  в общем количестве образовательных учреждений, реализующих программы общего образования</t>
  </si>
  <si>
    <t>1.2.8</t>
  </si>
  <si>
    <t>Удельный вес общеобразовательных организаций района, в которых оценка деятельности общеобразовательных организаций, их руководителей и основных категорий работников осуществляется на основании показателей эффективности деятельности муниципальных  организаций общего образования, расположенных на территории Большеулуйского района</t>
  </si>
  <si>
    <t>1.3.1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</si>
  <si>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</si>
  <si>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 xml:space="preserve">Задача № 4.Обеспечить безопасный, качественный отдых и оздоровление детей в летний период </t>
  </si>
  <si>
    <t>1.4.1</t>
  </si>
  <si>
    <t>Доля детей школьного возраста, охваченных летним отдыхом</t>
  </si>
  <si>
    <t>Задача № 5.Обеспечить доступность  дополнительного образования детей.</t>
  </si>
  <si>
    <t>1.5.1.</t>
  </si>
  <si>
    <t>Доля обучающихся, охваченных дополнительным образованием.</t>
  </si>
  <si>
    <t>1.5.2</t>
  </si>
  <si>
    <t xml:space="preserve">Численность обучающихся, занимающихся в муниципальном бюджетном образовательном учреждении дополнительного образования детей </t>
  </si>
  <si>
    <t>1.5.3</t>
  </si>
  <si>
    <t>Доля детей в возрасте от 5 до 18 лет, использующих сертификаты дополнительного образования</t>
  </si>
  <si>
    <t>Задача № 6.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программ.</t>
  </si>
  <si>
    <t>1.6.1</t>
  </si>
  <si>
    <t>Охват детей в возрасте от 5 до 18 лет, имеющих право на получение дополнительного образования в рамках системы персонифицированного финансирования</t>
  </si>
  <si>
    <t>Подпрограмма 2 «Развитие кадрового потенциала отрасли»</t>
  </si>
  <si>
    <t>Задача №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</si>
  <si>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2.1.1</t>
  </si>
  <si>
    <t xml:space="preserve">Удельный вес численности учителей 
в возрасте до 35 лет в общей численности учителей общеобразовательных организаций, расположенных на территории Большеулуйского района
</t>
  </si>
  <si>
    <t>Задача № 2. обеспечить функционирование системы подготовки, переподготовки и повышения квалификации педагогических кадров и ее модернизацию</t>
  </si>
  <si>
    <t>Доля педагогов, прошедших повышение квалификации в текущем году</t>
  </si>
  <si>
    <t>Задача № 3. обеспечить поддержку лучших педагогических работников</t>
  </si>
  <si>
    <t>2.3.1</t>
  </si>
  <si>
    <t>Доля педагогов, участвующих в профессиональных конкурсах муниципального, регионального и федерального уровней</t>
  </si>
  <si>
    <t>Подпрограмма 3 «Господдержка детей сирот, расширение практики применения семейных форм воспитания, защита прав несовершеннолетних детей»</t>
  </si>
  <si>
    <t>Задача № 1.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</si>
  <si>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3.1.1</t>
  </si>
  <si>
    <t>Количество детей-сирот, детей, оставшихся без попечения родителей, а также лиц из их числа, которым необходимо приобрести жилые помещения в соответствии с соглашением о предоставлении субсидий из федерального бюджета бюджету Красноярского края в текущем финансовом году</t>
  </si>
  <si>
    <t>чел.</t>
  </si>
  <si>
    <t>3.1.2</t>
  </si>
  <si>
    <t xml:space="preserve"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обеспеченных жилыми помещениями за отчетный год, в общей численности детей,  оставшихся без попечения родителей, и лиц из их числа, состоящих на учете на получение жилого помещения, включая лиц в возрасте от 23 лет и старше (всего на начало отчетного года)   </t>
  </si>
  <si>
    <t>Задача № 2. 2. Обеспечить профилактическую работу с несовершеннолетними, организовать деятельность по поддержки семьям и детям, находящимся в трудной жизненной ситуации</t>
  </si>
  <si>
    <t>3.2.1</t>
  </si>
  <si>
    <t>Доля обучающихся в муниципальных общеобразовательных организациях, охваченных мероприятиями профилактической направленности</t>
  </si>
  <si>
    <t>Задача № 3 Осуществлять государственные полномочия по организации и осуществлению деятельности по опеке и попечительству в отношении несовершеннолетних</t>
  </si>
  <si>
    <t>3.3.1</t>
  </si>
  <si>
    <t>Доля детей, оставшихся без попечения родителей, - всего, в том числе переданных неродственникам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государственных (муниципальных) учреждениях всех типов</t>
  </si>
  <si>
    <t>Подпрограмма 4 «Обеспечение реализации муниципальной программы прочие мероприятия в области образования»</t>
  </si>
  <si>
    <t>Задача № 4.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отраслью.</t>
  </si>
  <si>
    <t>4.1.1.</t>
  </si>
  <si>
    <r>
      <rPr>
        <sz val="12"/>
        <rFont val="Times New Roman"/>
        <family val="1"/>
        <charset val="204"/>
      </rPr>
      <t xml:space="preserve">Своевременное доведение средств лимитов бюджетных обязательств до подведомственных учреждений, предусмотренных законом о бюджете за отчетный год в первоначальной редакции </t>
    </r>
    <r>
      <rPr>
        <i/>
        <sz val="12"/>
        <rFont val="Times New Roman"/>
        <family val="1"/>
        <charset val="204"/>
      </rPr>
      <t>(отдел образования Администрации Большеулуйского района)</t>
    </r>
  </si>
  <si>
    <t>балл</t>
  </si>
  <si>
    <t>4.1.2.</t>
  </si>
  <si>
    <t xml:space="preserve">Своевременность  утверждения муниципальных  заданий руководством  Главного распорядителя средств районного бюджета, в ведении которого находятся муниципальные бюджетные  учреждения, на текущий финансовый год и плановый период 
</t>
  </si>
  <si>
    <t>4.1.3.</t>
  </si>
  <si>
    <t>Своевременность утверждения планов финансово-хозяйственной деятельности руководством Главного распорядителя средств районного бюджета, в ведении которого находятся муниципальные бюджетные учреждения, на текущий финансовый год и плановый период в соответствии со  сроками, утвержденными органами исполнительной власти Большеулуйского района, осуществляющими функции и полномочия учредителя</t>
  </si>
  <si>
    <t>Ответственный исполнитель программы                                                              А.А. Межова</t>
  </si>
  <si>
    <t xml:space="preserve">Приложение № 2
к паспорту муниципальной программы 
«Развитие образования 
Большеулулйского района»  </t>
  </si>
  <si>
    <t>ИНФОРМАЦИЯ О РЕСУРСНОМ ОБЕСПЕЧЕНИИ МУНИЦИПАЛЬНОЙ ПРОГРАММЫ БОЛЬШЕУЛУЙСКОГО РАЙОНА ЗА СЧЕТ СРЕДСТВ РАЙОННОГО БЮДЖЕТА, В ТОМ ЧИСЛЕ СРЕДСТВ, ПОСТУПИВШИХ ИЗ БЮДЖЕТОВ ДРУГИХ УРОВНЕЙ БЮДЖЕТНОЙ СИСТЕМЫ И БЮДЖЕТОВ ГОСУДАРСТВЕННЫХ ВНЕБЮДЖЕТНЫХ ФОНДОВ</t>
  </si>
  <si>
    <t>тыс.руб.</t>
  </si>
  <si>
    <t>Наименование программы, подпрограммы</t>
  </si>
  <si>
    <t>Наименование ГРБС</t>
  </si>
  <si>
    <t>Код бюджетной классификации</t>
  </si>
  <si>
    <t>Отчетный финансовый год</t>
  </si>
  <si>
    <t xml:space="preserve">Итого </t>
  </si>
  <si>
    <t>Статус (муниципальная программа, подпрограмма)</t>
  </si>
  <si>
    <t>план</t>
  </si>
  <si>
    <t xml:space="preserve">план </t>
  </si>
  <si>
    <t>ГРБС</t>
  </si>
  <si>
    <t>Рз Пр</t>
  </si>
  <si>
    <t>ЦСР</t>
  </si>
  <si>
    <t>ВР</t>
  </si>
  <si>
    <t>Муниципальная программа</t>
  </si>
  <si>
    <t>«Развитие образования 
Большеулуйского района»</t>
  </si>
  <si>
    <t>всего расходное обязательство по программе</t>
  </si>
  <si>
    <t>Х</t>
  </si>
  <si>
    <t>в том числе по ГРБС:</t>
  </si>
  <si>
    <t xml:space="preserve">отдел образования администрации Большеулуйского района </t>
  </si>
  <si>
    <t>137</t>
  </si>
  <si>
    <t>Администрация Большеулуйского района</t>
  </si>
  <si>
    <t>111</t>
  </si>
  <si>
    <t>Подпрограмма 1</t>
  </si>
  <si>
    <t>«Развитие дошкольного, общего и дополнительного                                              образования детей»</t>
  </si>
  <si>
    <t>Подпрограмма 2</t>
  </si>
  <si>
    <t>«Развитие кадрового потенциала отрасли»</t>
  </si>
  <si>
    <t>Подпрограмма 3</t>
  </si>
  <si>
    <t>«Господдержка детей сирот, расширение практики применения семейных форм воспитания, защита прав несовершеннолетних детей»»</t>
  </si>
  <si>
    <t>Подпрограмма 4</t>
  </si>
  <si>
    <t>«Обеспечение реализации муниципальной программы, прочие мероприятия в области образования»</t>
  </si>
  <si>
    <t>отдел образования Администрации Большеулуйского района</t>
  </si>
  <si>
    <t>Приложение №3                                                                                                                     к паспорту муниципальной программы 
«Развитие образования Большеулуйского района»</t>
  </si>
  <si>
    <t>ИНФОРМАЦИЯ ОБ ИСТОЧНИКАХ ФИНАНСИРОВАНИЯ ПОДПРОГРАММ, ОТДЕЛЬНЫХ МЕРОПРИЯТИЙ МУНИЦИПАЛЬНОЙ ПРОГРАММЫ БОЛЬШЕУЛУЙСКОГО РАЙОНА (СРЕДСТВА РАЙОННОГО БЮДЖЕТА, В ТОМ ЧИСЛЕ СРЕДСТВА, ПОСТУПИВШИЕ ИЗ БЮДЖЕТОВ ДРУГИХ УРОВНЕЙ БЮДЖЕТНОЙ СИСТЕМЫ, БЮДЖЕТОВ ГОСУДАРСТВЕННЫХ ВНЕБЮДЖЕТНЫХ ФОНДОВ)</t>
  </si>
  <si>
    <t>Статус</t>
  </si>
  <si>
    <t>Наименование муниципальной программы, подпрограммы   муниципальной программы</t>
  </si>
  <si>
    <t>Уровень бюджетной системы /источники финансирования</t>
  </si>
  <si>
    <t xml:space="preserve">Первый  год планового периода </t>
  </si>
  <si>
    <t xml:space="preserve">Второй  год планового периода </t>
  </si>
  <si>
    <t>Муниципальная  программа</t>
  </si>
  <si>
    <t>«Развитие образования Большеулуйского района»</t>
  </si>
  <si>
    <t>Всего</t>
  </si>
  <si>
    <t>в том числе:</t>
  </si>
  <si>
    <t xml:space="preserve">федеральный бюджет </t>
  </si>
  <si>
    <t>краевой бюджет</t>
  </si>
  <si>
    <t xml:space="preserve">        внебюджетные источники</t>
  </si>
  <si>
    <t xml:space="preserve">муниципальный бюджет </t>
  </si>
  <si>
    <t>юридические лица</t>
  </si>
  <si>
    <t xml:space="preserve">Подпрограмма 1 </t>
  </si>
  <si>
    <t>«Развитие дошкольного, общего и дополнительного образования детей»</t>
  </si>
  <si>
    <t xml:space="preserve">      внебюджетные источники</t>
  </si>
  <si>
    <t>внебюджетные источники</t>
  </si>
  <si>
    <t>«Господдержка детей сирот, расширение практики применения семейных форм воспитания, защита прав несовершеннолетних детей»</t>
  </si>
  <si>
    <t xml:space="preserve"> </t>
  </si>
  <si>
    <t xml:space="preserve">Приложение № 3
к паспорту муниципальной программы 
«Развитие образования 
Большеулуйского района» </t>
  </si>
  <si>
    <t>Перечень объектов капитального строительства муниципальной  собственности Большеулуйского района
 (за счет всех источников финансирования)</t>
  </si>
  <si>
    <t>Наименование объекта
 с  указанием  мощности и годов строительства</t>
  </si>
  <si>
    <t xml:space="preserve">Остаток стоимости строительства в ценах  контракта </t>
  </si>
  <si>
    <t>Объем капитальных вложений, тыс. рублей</t>
  </si>
  <si>
    <t>2012 год</t>
  </si>
  <si>
    <t>2013 год</t>
  </si>
  <si>
    <t>2014 год</t>
  </si>
  <si>
    <t>2015 год</t>
  </si>
  <si>
    <t>2016 год</t>
  </si>
  <si>
    <t>2017 год</t>
  </si>
  <si>
    <t>По годам до ввода объекта</t>
  </si>
  <si>
    <t>Главный распорядитель: Администрация Большеулуйского района</t>
  </si>
  <si>
    <t>детский сад в с.Большой Улуй на 95 мест</t>
  </si>
  <si>
    <t>федеральный бюджет</t>
  </si>
  <si>
    <t>муниципальный бюджет</t>
  </si>
  <si>
    <t>должно быть:</t>
  </si>
  <si>
    <t>разница:</t>
  </si>
  <si>
    <r>
      <rPr>
        <sz val="12"/>
        <rFont val="Times New Roman"/>
        <family val="1"/>
        <charset val="204"/>
      </rPr>
      <t>Приложение № 2
к муниципальной программе 
«Развитие образования Большеулуйского района»</t>
    </r>
    <r>
      <rPr>
        <sz val="12"/>
        <color indexed="2"/>
        <rFont val="Times New Roman"/>
        <family val="1"/>
        <charset val="204"/>
      </rPr>
      <t xml:space="preserve"> </t>
    </r>
  </si>
  <si>
    <t>Информация о планируемых объемах бюджетных ассигнований, 
направленных на реализацию научной, научно-технической и инновационной деятельности</t>
  </si>
  <si>
    <t>Цели, задачи, мероприятия</t>
  </si>
  <si>
    <t>Оценка эффекта от реализации мероприятий</t>
  </si>
  <si>
    <t>Приложение № 4    
к паспорту муниципальной программы 
«Развитие образования Большеулуйского района»</t>
  </si>
  <si>
    <t>ИНФОРМАЦИЯ</t>
  </si>
  <si>
    <t>О СВОДНЫХ ПОКАЗАТЕЛЯХ МУНИЦИПАЛЬНЫХ ЗАДАНИЙ</t>
  </si>
  <si>
    <t>N п/п</t>
  </si>
  <si>
    <t>Наименование муниципальной услуги (работы)</t>
  </si>
  <si>
    <t>Содержание муниципальной услуги (работы) &lt;1&gt;</t>
  </si>
  <si>
    <t>Наименование и значение показателя объема муниципальной услуги (работы)</t>
  </si>
  <si>
    <t>Значение показателя объема муниципальной услуги (работы) по годам реализации программы</t>
  </si>
  <si>
    <t>Реализация основных общеобразовательных программ начального общего образования</t>
  </si>
  <si>
    <t>не указано</t>
  </si>
  <si>
    <t xml:space="preserve">Число обучающихся </t>
  </si>
  <si>
    <t>адаптированная образовательная программа, обучающиеся с ограниченными возможностями здоровья (ОВЗ), очная</t>
  </si>
  <si>
    <t>Число обучающихся</t>
  </si>
  <si>
    <t>адаптированная образовательная программа,  обучающиеся с ограниченными возможностями здоровья (ОВЗ),  проходящие обучение по состоянию здоровья на дому, очно-заочная</t>
  </si>
  <si>
    <t>Расходы бюджета на оказание (выполнение) муниципальной услуги (работы), тыс. руб.</t>
  </si>
  <si>
    <t>Реализация основных общеобразовательных программ основного общего образования</t>
  </si>
  <si>
    <t>адаптированная образовательная программа,  обучающиеся с ограниченными возможностями здоровья (ОВЗ), проходящие обучение по состоянию здоровья на дому, очно-заочное</t>
  </si>
  <si>
    <t xml:space="preserve">адаптированная образовательная программа,  обучающиеся с ограниченными возможностями здоровья (ОВЗ), очная </t>
  </si>
  <si>
    <t>Реализация основных общеобразовательных программ среднего общего образования</t>
  </si>
  <si>
    <t>не указано, очная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</si>
  <si>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обучение),очная</t>
  </si>
  <si>
    <t xml:space="preserve">  не указано, очно - заочная</t>
  </si>
  <si>
    <t>Реализация дополнительных общеразвивающих программ</t>
  </si>
  <si>
    <t>Человеко-часы</t>
  </si>
  <si>
    <t>Организация отдыха детей и молодежи</t>
  </si>
  <si>
    <t>в каникулярное время с дневным пребыванием, очная</t>
  </si>
  <si>
    <t>Организация и осуществление транспортного обслуживания учащихся образовательных организаций и воспитанников дошкольных образовательных организаций</t>
  </si>
  <si>
    <t>организация и осуществление подвоза обучающихся в образовательные учреждения автомобильным транспортом</t>
  </si>
  <si>
    <t>Количество маршрутов</t>
  </si>
  <si>
    <t>Предоставление питания</t>
  </si>
  <si>
    <t>Реализация основных общеобразовательных программ дошкольного образования</t>
  </si>
  <si>
    <t>До 3 лет, очная, группа полного дня</t>
  </si>
  <si>
    <t>от 3 до 8 лет,  очная, группа полного дня</t>
  </si>
  <si>
    <t>До 3 лет, очная, группа  кратковременного  пребывания</t>
  </si>
  <si>
    <t>От 3 лет до 8 лет,  очная,  группа  кратковременного  пребывания</t>
  </si>
  <si>
    <t>Присмотр и уход</t>
  </si>
  <si>
    <t>Физические лица за исключением льготных категорий, до 3 лет, группа полного дня, очная</t>
  </si>
  <si>
    <t>Физические лица за исключением льготных категорий, от 3 до 8 лет, группа полного дня, очная</t>
  </si>
  <si>
    <t>Реализация дополнительных предпрофессиональных программ в области физической культуры и спорта</t>
  </si>
  <si>
    <r>
      <rPr>
        <sz val="10"/>
        <rFont val="Times New Roman"/>
        <family val="1"/>
        <charset val="204"/>
      </rPr>
      <t xml:space="preserve">Циклические, скоростно-силовые виды спорта и многоборья (лыжные гонки), </t>
    </r>
    <r>
      <rPr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этап начальной подготовки</t>
    </r>
  </si>
  <si>
    <t>Количество человеко-часов (количество рассчитано на учебный год)</t>
  </si>
  <si>
    <r>
      <rPr>
        <sz val="10"/>
        <rFont val="Times New Roman"/>
        <family val="1"/>
        <charset val="204"/>
      </rPr>
      <t xml:space="preserve">Циклические, скоростно-силовые виды спорта и многоборья (лыжные гонки), </t>
    </r>
    <r>
      <rPr>
        <sz val="12"/>
        <rFont val="Times New Roman"/>
        <family val="1"/>
        <charset val="204"/>
      </rPr>
      <t xml:space="preserve"> тренировочный </t>
    </r>
    <r>
      <rPr>
        <sz val="10"/>
        <rFont val="Times New Roman"/>
        <family val="1"/>
        <charset val="204"/>
      </rPr>
      <t xml:space="preserve">этап </t>
    </r>
  </si>
  <si>
    <t>Командные игровые виды спорта</t>
  </si>
  <si>
    <t>Спортивная подготовка по олимпийским видам спорта</t>
  </si>
  <si>
    <t>Региональный</t>
  </si>
  <si>
    <t xml:space="preserve">Количество соревнований (количество рассчитано на учебный год) </t>
  </si>
  <si>
    <t>Обеспечение участия в официальных физкультурных (физкультурно-оздоровительных) мероприятиях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</si>
  <si>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</si>
  <si>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Не указано</t>
  </si>
  <si>
    <t>Количество мероприятий (количество рассчитано на учебный год)</t>
  </si>
  <si>
    <t>Организация и проведение официальных спортивных мероприятий</t>
  </si>
  <si>
    <t>Муниципальный</t>
  </si>
  <si>
    <t>Приложение № 1
к подпрограмме 1 «Развитие дошкольного, общего и дополнительного  образования детей»</t>
  </si>
  <si>
    <t>ПЕРЕЧЕНЬ И ЗНАЧЕНИЯ ПОКАЗАТЕЛЕЙ РЕЗУЛЬТАТИВНОСТИ ПОДПРОГРАММЫ</t>
  </si>
  <si>
    <t>Цель, целевые индикаторы</t>
  </si>
  <si>
    <t>Источник информации</t>
  </si>
  <si>
    <t>годы реализации программы</t>
  </si>
  <si>
    <t>Цель: Создание в системе дошкольного, общего и дополнительного образования равных возможностей для получения доступного и  качественного образования, позитивной социализации детей и отдыха, оздоровления детей в летний период</t>
  </si>
  <si>
    <t>Задача № 1 Обеспечить доступность качественного дошкольного образования, соответствующего федеральному государственному образовательному стандарту дошкольного образования</t>
  </si>
  <si>
    <t>Ведомственная отчетность</t>
  </si>
  <si>
    <t>1.1.2.</t>
  </si>
  <si>
    <t>1.2.1</t>
  </si>
  <si>
    <t>Гос. стат. отчетность</t>
  </si>
  <si>
    <t>1.2.2</t>
  </si>
  <si>
    <t xml:space="preserve">Доля общеобразовательных учреждений, в которых действуют органиы государственно-общественного управления  </t>
  </si>
  <si>
    <t>1.2.3</t>
  </si>
  <si>
    <t>Доля базовых образовательных учреждений (обеспечивающих совместное обучение инвалидов и лиц, неимеющих нарушений)  в общем количестве образовательных учреждений, реализующих программы общего образования</t>
  </si>
  <si>
    <t xml:space="preserve">Задача № 4. Обеспечить безопасный, качественный отдых и оздоровление детей в летний период </t>
  </si>
  <si>
    <t>Доля детей школьного возраста,охваченных летним отдыхом</t>
  </si>
  <si>
    <t>Задача № 5.  Обеспечить доступность дополнительного образования детей</t>
  </si>
  <si>
    <t>1.5.1</t>
  </si>
  <si>
    <t>доля детей в возрасте от 5 до 18 лет, использующих сертификаты дополнительного образования</t>
  </si>
  <si>
    <t>ведомственная отчетность</t>
  </si>
  <si>
    <t>Приложение № 2
к подпрограмме 1 «Развитие дошкольного, общего и дополнительного разования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</si>
  <si>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</si>
  <si>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</si>
  <si>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Расходы по  годам реализации программы (тыс.руб.)</t>
  </si>
  <si>
    <t>Ожидаемый результат от реализации подпрограммного мероприятия 
(в натуральном выражении)</t>
  </si>
  <si>
    <t>Обеспечение деятельности (оказание услуг) подведомственных учреждений</t>
  </si>
  <si>
    <t>Отдел образования администрации Большеулуйского района</t>
  </si>
  <si>
    <t>07 01</t>
  </si>
  <si>
    <t>0220000980</t>
  </si>
  <si>
    <t>110, 240, 610,                             850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</si>
  <si>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</t>
  </si>
  <si>
    <t>0220010490</t>
  </si>
  <si>
    <t>110,                        610</t>
  </si>
  <si>
    <t>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организаций.</t>
  </si>
  <si>
    <t>Отдел образования Администрации Большеулуйского района</t>
  </si>
  <si>
    <t xml:space="preserve">07 01 </t>
  </si>
  <si>
    <t>0220074080</t>
  </si>
  <si>
    <t xml:space="preserve">110,            240,               610,   </t>
  </si>
  <si>
    <t>1.1.4</t>
  </si>
  <si>
    <t>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</si>
  <si>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0220075880</t>
  </si>
  <si>
    <t>110,                240  610,</t>
  </si>
  <si>
    <t>1.1.5</t>
  </si>
  <si>
    <t xml:space="preserve">Финансовое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</si>
  <si>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10 03</t>
  </si>
  <si>
    <t>0220075540</t>
  </si>
  <si>
    <t>610,                 240</t>
  </si>
  <si>
    <t>Выделены денежные средства на осуществление присмотра и ухода за детьми-инвалидами,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платы: 2019 - 1,  2020  - 1 ,2021- 1, 2022- 2, 2023- 1, 2024 - 1                                                                                                          детьми-сиротами и детьми, оставшимися без попечения родителей, а также детьми с туберкулезной интоксикацией 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платы:  2019 - 4 чел., 2020- 4 чел.,2021- 4 чел., 2022 - 4 чел, 2023 - 4 чел., 2024 - 4 чел.</t>
  </si>
  <si>
    <t>1.1.6</t>
  </si>
  <si>
    <t>Финансовое обеспечение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</si>
  <si>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10 04</t>
  </si>
  <si>
    <t>0220075560</t>
  </si>
  <si>
    <t>240,                     320</t>
  </si>
  <si>
    <t xml:space="preserve">Количество  семей,  получающих  выплату  на  первого  ребенка
 2019  г. - 215,  2020 г.  - 215, 2021-215,  2022 - 215, 2023 - 215, 2024 - 215
Количество  семей,  получающих  выплату  на  второго ребенка
2019 г. - 172   2020- 172,   2021 - 172,  2022 - 172,   2023 - 172, 2024 - 172
</t>
  </si>
  <si>
    <t>1.1.7</t>
  </si>
  <si>
    <t>Мероприятия,направленные на реализацию приоритетного национального проекта  "Образование", создание безопасных и комфортных условий и развитие предметно-пространственной среды в сфере дошкольного  образования.</t>
  </si>
  <si>
    <t>0220081020</t>
  </si>
  <si>
    <t>ежегодно улучшены условия реализации программ дошкольного образования не менее чем в 1 учреждении</t>
  </si>
  <si>
    <t>07 02</t>
  </si>
  <si>
    <t>110,          240,            610,         850</t>
  </si>
  <si>
    <t xml:space="preserve">Количество человек, получающих услуги общего образования: 2019 год - 911 чел., 2020- 918 чел., 2021- 920 чел.,2022 - 920 чел. 2023 - 924 чел., 2024 - 924 чел.Ежегодно осуществляется подвоз 470 обучающихся к общеобразовательным  </t>
  </si>
  <si>
    <t>110,           610</t>
  </si>
  <si>
    <t xml:space="preserve"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, за исключением обеспечения деятельности административного и учебно-вспомогательного персонала муниципальных общеобразовательных организаций </t>
  </si>
  <si>
    <t>0220075640</t>
  </si>
  <si>
    <t xml:space="preserve">110, 240                610    </t>
  </si>
  <si>
    <t>0703</t>
  </si>
  <si>
    <t>110,    610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</si>
  <si>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 административного и учебно-вспомогательного персонала муниципальных общеобразовательных организаций</t>
  </si>
  <si>
    <t xml:space="preserve">07 02 </t>
  </si>
  <si>
    <t>0220074090</t>
  </si>
  <si>
    <t xml:space="preserve">110, 240              610                    </t>
  </si>
  <si>
    <t>Финансовое обеспечение на питание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</t>
  </si>
  <si>
    <t>0220075660</t>
  </si>
  <si>
    <t xml:space="preserve">240           320     610        </t>
  </si>
  <si>
    <t>В 2019 году получат горячие завтраки обучающиеся с 6 до 10 лет - 252 чел., с 11 до 18 лет - 206 чел., горячие обеды обучающиеся с 6 до 10 лет - 40 чел., с 11 до 18 лет - 37 чел  В 2020 году получат горячие завтраки обучающиеся с 6 до 10 лет - 252 чел., с 11 до 18 лет - 206 чел., горячие обеды обучающиеся с 6 до 10 лет - 40 чел., с 11 до 18 лет - 37 чел. В 2021 году получат горячие завтраки обучающиеся с 6 до 10 лет - 252 чел., с 11 до 18 лет - 206 чел., горячие обеды обучающиеся с 6 до 10 лет - 40 чел., с 11 до 18 лет - 37 чел.  В 2022 году получат горячие завтраки обучающиеся с 6 до 10 лет - 252 чел., с 11 до 18 лет - 206 чел., горячие обеды обучающиеся с 6 до 10 лет - 40 чел., с 11 до 18 лет - 37 чел. В 2023 году получат горячие завтраки обучающиеся с 6 до 10 лет - 252 чел., с 11 до 18 лет - 206 чел., горячие обеды обучающиеся с 6 до 10 лет - 40 чел., с 11 до 18 лет - 37 чел., В 2024 году получат горячие завтраки обучающиеся с 6 до 10 лет - 252 чел., с 11 до 18 лет - 206 чел., горячие обеды обучающиеся с 6 до 10 лет - 40 чел., с 11 до 18 лет - 37 чел</t>
  </si>
  <si>
    <t>Организация проведения военно-полевых сборов в общеобразовательных учреждениях</t>
  </si>
  <si>
    <t>0220081240</t>
  </si>
  <si>
    <t>Организовано горячее питание   десятиклассников и сопровождающих и (или) подвоз к месту проведения обязательных военно-полевых сборов не менее  в 2019 - 15 чел., 2020- 15 чел., 2021- 19 чел. ,в 2022 - 19 чел.,2023 - 19 чел.. 2024 - 19 чел.</t>
  </si>
  <si>
    <t>Медицинское сопровождение детей во время проведения спортивных соревнований и при доставке в загородные оздоровительные лагеря</t>
  </si>
  <si>
    <t xml:space="preserve">Отдел образования Администрации Большеулуйского района </t>
  </si>
  <si>
    <t>07 09</t>
  </si>
  <si>
    <t>0220081080</t>
  </si>
  <si>
    <t>240</t>
  </si>
  <si>
    <t>Обеспечено медицинское сопровождение  в год не менее 10 спортивных соревнований среди школьников</t>
  </si>
  <si>
    <t>1.2.9</t>
  </si>
  <si>
    <t>Мероприятия,направленные на реализацию приоритетного национального проекта  "Образование", создание безопасных и комфортных условий и развитие образовательной среды  в сфере общего и дополнительного образования.</t>
  </si>
  <si>
    <t>0702</t>
  </si>
  <si>
    <t>0220081090</t>
  </si>
  <si>
    <t>ежегодно улучшены условия реализации программ общего и (или)дополнительного  образования не менее чем в 1 учреждении</t>
  </si>
  <si>
    <t>1.2.10</t>
  </si>
  <si>
    <t xml:space="preserve">Предоставление питания обучающимся в муниципальных образовательных организациях, реализующих основные общеобразовательные программы, за счет средств родительской платы </t>
  </si>
  <si>
    <t>0220081040</t>
  </si>
  <si>
    <t xml:space="preserve">В 2019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 В 2020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чел.   В 2021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чел. В 2022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   
В 2023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чел. В 2024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</t>
  </si>
  <si>
    <t>1.2.11</t>
  </si>
  <si>
    <t xml:space="preserve">Финансовое обеспечение мероприятий направленных на развитие инфраструктуры общеобразовательных организаций за счет средств краевого бюджета </t>
  </si>
  <si>
    <t>02200S5630</t>
  </si>
  <si>
    <t>240,           610</t>
  </si>
  <si>
    <t xml:space="preserve">ежегодно устранено  не менее 1 предписания надзорного органа </t>
  </si>
  <si>
    <t>1.2.12</t>
  </si>
  <si>
    <t xml:space="preserve">Финансовое обеспечение мероприятий направленных на развитие инфраструктуры общеобразовательных организаций за счет средств районного бюджета </t>
  </si>
  <si>
    <t>240,         610</t>
  </si>
  <si>
    <t>1.2.13</t>
  </si>
  <si>
    <t xml:space="preserve">Финансовое обеспечение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краевого бюджета </t>
  </si>
  <si>
    <t>02200S8400</t>
  </si>
  <si>
    <t>Созданы комфортные и безопасные  условия в 1 образовательном учреждении: проведен капитальный ремонт.</t>
  </si>
  <si>
    <t>1.2.14</t>
  </si>
  <si>
    <t xml:space="preserve">Финансовое обеспечение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районного бюджета </t>
  </si>
  <si>
    <t>1.2.15</t>
  </si>
  <si>
    <t xml:space="preserve">Ежемесячное денежное вознаграждение за классное руководство педагогическим работникам муниципальных образовательных организаций </t>
  </si>
  <si>
    <t>0220053030</t>
  </si>
  <si>
    <t>110,          611</t>
  </si>
  <si>
    <t>Количество педагогических работников, получивших ежемесячное денежное вознаграждение за классное руководство:  2020-195  чел., 2021- 195 чел., 2022 - 196 чел., 2023 - 196 чел., 2024 - 196 чел.</t>
  </si>
  <si>
    <t>1.2.16</t>
  </si>
  <si>
    <t>Финансовое обеспечение  на организацию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</si>
  <si>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1003</t>
  </si>
  <si>
    <t>02200L3040</t>
  </si>
  <si>
    <t xml:space="preserve">610,   240 </t>
  </si>
  <si>
    <t>получили бесплатное горячее питание обучающающихся 1-4 классов не менее  одного раза 2020 год -397детей; 2021-397дет.. 2022-397чел.  за исключение ОВЗ; 2023-397чел.  за исключение ОВЗ, 2024-397чел.  за исключение ОВЗ</t>
  </si>
  <si>
    <t>1.2.17</t>
  </si>
  <si>
    <t xml:space="preserve">Создание (обновление) материально-технической базы для реализации основных и дополнительных общеобразовательных программ естестеннонаучной и технологической направленностей в в общеобразовательных организациях, расположенных в сельской местности и малых городах, за счет средств краевого бюджета </t>
  </si>
  <si>
    <t>0220015980</t>
  </si>
  <si>
    <t>610</t>
  </si>
  <si>
    <t>Проведен ремонт в помещениях и приобретена необходимая мебель для центров "Точка роста" в 2023 - в 3 школах</t>
  </si>
  <si>
    <t>1.2.18</t>
  </si>
  <si>
    <t xml:space="preserve">Создание (обновление) материально-технической базы для реализации основных и дополнительных общеобразовательных программ естестеннонаучной и технологической направленностей в общеобразовательных организациях, расположенных в сельской местности и малых городах, за счет средств районного бюджета </t>
  </si>
  <si>
    <t>02200S5980</t>
  </si>
  <si>
    <t>1.2.19</t>
  </si>
  <si>
    <t>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организациях, расположенных в сельской местности и малых городах за счет средств краевого бюджета</t>
  </si>
  <si>
    <t>022Е151690</t>
  </si>
  <si>
    <t>Созданы центры "Точка роста" в 2023 году в 3 школах</t>
  </si>
  <si>
    <t>1.2.20</t>
  </si>
  <si>
    <t>Создание (обновление) материально-технической базы для реализации основных и дополнительных общеобразовательных программ  естестеннонаучной и технологической направленностей в в общеобразовательных организациях, расположенных в сельской местности и малых городах, за счет средств районного бюджета</t>
  </si>
  <si>
    <t>1.2.21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</si>
  <si>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</si>
  <si>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022E250970</t>
  </si>
  <si>
    <t>612</t>
  </si>
  <si>
    <t>Проведен ремонт 1 спорт зала в 2022 - в 1 школе</t>
  </si>
  <si>
    <t>1.2.22</t>
  </si>
  <si>
    <t>1.2.23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</si>
  <si>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за счет средств краевого бюджета</t>
  </si>
  <si>
    <t>022Е452100</t>
  </si>
  <si>
    <t>Внедрена модель цифровой образовательной среды в 1 общеобразовательной организации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</si>
  <si>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 за счет средств районного бюджета </t>
  </si>
  <si>
    <t>Задача № 3. Содействовать выявлению и поддержке одаренных детей</t>
  </si>
  <si>
    <t>Содействовать выявлению и поддержке одаренных детей через вовлечение их в различные сферы деятельности;</t>
  </si>
  <si>
    <t xml:space="preserve">Проведение конкурсов, фестивалей, соревнований с целью выявления одарённых и талантливых детей Большеулуйского района. Софинансирование за участие в краевых конкурсах по условиям Положений. Оплата за участие высокомотивированных обущающихся в выездных интенсивных предметных школах. </t>
  </si>
  <si>
    <t>0220081100</t>
  </si>
  <si>
    <t>Ежегодно учащиеся из 6 общеобразовательных учреждений и 2 ДОУ примут участие в районных фестивалях, творческих конкурсах, спортивных соревнованиях общей численностью не менее 900 чел. Ежегодно не менее 2-х учреждений примут участие в краевых конкурсах на условиях софинансирования.</t>
  </si>
  <si>
    <t>1.3.2</t>
  </si>
  <si>
    <t xml:space="preserve">Проведение муниципального этапа Всероссийской олимпиады школьников </t>
  </si>
  <si>
    <t>0220081110</t>
  </si>
  <si>
    <t xml:space="preserve">Ежегодно будут награждены  победители (не менее 12 чел.) и призёры (не менее 70 человек) муниципального этапа Всероссийской олимпиады школьников. </t>
  </si>
  <si>
    <t>Задача № 4. Обеспечить безопасный, качественный отдых и оздоровление детей   в летний период.</t>
  </si>
  <si>
    <t xml:space="preserve">Реализация образовательных программ оздоровления, отдыха, занятости детей и подростков </t>
  </si>
  <si>
    <t>0220081130</t>
  </si>
  <si>
    <t>240,  610</t>
  </si>
  <si>
    <t>Обеспечена реализация образовательных программ оздоровления, отдыха и занятости детей и подростков с охватом не менее 400 детей и подростков ежегодно</t>
  </si>
  <si>
    <t>1.4.2</t>
  </si>
  <si>
    <t xml:space="preserve">Организация подвоза детей и подростков к местам отдыха, оздоровления, занятости, местам проведения культурно-массовых мероприятий </t>
  </si>
  <si>
    <t>0220081140</t>
  </si>
  <si>
    <t>Обеспечен подвоз 100 % детей и подростков, которым необходим подвоз,  к местам отдыха, оздоровления, занятости, местам проведения культурно-массовых мероприятий</t>
  </si>
  <si>
    <t>1.4.3</t>
  </si>
  <si>
    <t>Мероприятие на организацию отдыха детей и их оздоровление за счёт средств краевого бюджета</t>
  </si>
  <si>
    <t>07 07</t>
  </si>
  <si>
    <t>0220076490</t>
  </si>
  <si>
    <t>240,  320,    610</t>
  </si>
  <si>
    <t xml:space="preserve">
Обеспечение реализации образовательных программ для различных категорий детей в период работы летних оздоровительных площадок при общеобразоваетльных учреждениях   (ежегодно в 6 общеобразовательных  учреждениях не менее 432 чел.) .  Обеспечены путёвками в загородные оздоровительные лагеря в 2019 году - 25 чел., 2020- 25 чел., 2021-25 чел, 2022-25 чел, 2023-25 чел., 2024- 25 чел.</t>
  </si>
  <si>
    <t>1.4.4</t>
  </si>
  <si>
    <t>Мероприятие на организацию отдыха детей и их оздоровление за счёт средств районного бюджета</t>
  </si>
  <si>
    <t>02200S6490</t>
  </si>
  <si>
    <t xml:space="preserve"> 240           320     </t>
  </si>
  <si>
    <t>1.4.5</t>
  </si>
  <si>
    <t>Организация мероприятий по обеспечению туристическим снаряжением для проживания участников в палаточных лагерях и спортивным оборудованием для проведения спортивных соревнований в   рамках подпрограммы «Развитие дошкольного, общего образования детей» муниципальной программы «Развитие образования Большеулуйского района»</t>
  </si>
  <si>
    <t>0220081160</t>
  </si>
  <si>
    <t>Задача № 5. Обеспечить доступность дополнительного образования детей.</t>
  </si>
  <si>
    <t xml:space="preserve">                                      07 03</t>
  </si>
  <si>
    <t>Ежегодно 220 обучающихся будут иметь возможность повысить уровень физической подготовленности, достичь  спортивных результатов с учетом индивидуальных особенностей  и требованиям образовательных программ по видам спорта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</si>
  <si>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МБУДО "Большеулуйская ДЮСШ"</t>
  </si>
  <si>
    <t>Финансовое обеспечение работы муниципального опорного центра дополнительного образования (МОЦ) за счет средств районного бюджета</t>
  </si>
  <si>
    <t>0220081030</t>
  </si>
  <si>
    <t>Обеспечение функционирования муниципального опорного центра дополнительного образования детей на территории Большеулуйского района</t>
  </si>
  <si>
    <t>1.5.4</t>
  </si>
  <si>
    <t>Финансовое обеспечение  на частичную компенсацию расходов на повышение оплаты труда отдельным категориям работников бюджетной сферы</t>
  </si>
  <si>
    <t>0220027240</t>
  </si>
  <si>
    <t>Предоставление субсидии МБУДО «Большеулуйская ДЮСШ» на обеспечение функционирования системы персонифицированного финансирования дополнительного образования детей</t>
  </si>
  <si>
    <t>0220081170</t>
  </si>
  <si>
    <t>Охват детей по персонифицированнрму финансирования дополнительного образования  2020- 120 детей;  2023-140 детей; 2024- 160 детей</t>
  </si>
  <si>
    <t>Всего по подпрограмме</t>
  </si>
  <si>
    <t>Информация о распределении планируемых расходов по ГРБС</t>
  </si>
  <si>
    <t>Администрация Большеулуйского  района</t>
  </si>
  <si>
    <t xml:space="preserve">Приложение 1
к  подпрограмме 2 «Развитие кадрового потенциала отрасли» </t>
  </si>
  <si>
    <t>Годы реализации программы</t>
  </si>
  <si>
    <t>Текущий  финансовый год</t>
  </si>
  <si>
    <t xml:space="preserve">Первый год планового периода </t>
  </si>
  <si>
    <t xml:space="preserve">Второй год планового периода </t>
  </si>
  <si>
    <t>Цель: формирование кадрового ресурса отрасли, обеспечивающего необходимое качество образования  детей и молодежи , соответствующее потребностям граждан</t>
  </si>
  <si>
    <t>Задача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</si>
  <si>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Задача 2. обеспечить функционирование системы подготовки, переподготовки и повышения квалификации педагогических кадров и ее модернизацию</t>
  </si>
  <si>
    <t>Задача 3. обеспечить поддержку лучших педагогических работников</t>
  </si>
  <si>
    <t>Доля педагогов, участвующих в профессиональных конкурсах муниципального, регионалдьного и федерального уровней</t>
  </si>
  <si>
    <t xml:space="preserve">Приложение 2
к  подпрограмме 2 «Развитие кадрового потенциала отрасли» </t>
  </si>
  <si>
    <t>Ожидаемый результат от реализации подпрограммного мероприятия (в натуральном выражении)</t>
  </si>
  <si>
    <t>Задача №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</si>
  <si>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2.1.1.</t>
  </si>
  <si>
    <t>Создание условий для закрепления педагогических кадров в образовательных учреждениях путём обеспечения социальной поддержки педагогов. Оплата аренды жилой площади на территории района специалистам - педагогическим работникам ( молодые специалисты, специалисты приехавшие в район из иных муниципалитетов). Единовременная денежная выплата молодым специалистам-педагогам.</t>
  </si>
  <si>
    <t>0230081010</t>
  </si>
  <si>
    <t>110</t>
  </si>
  <si>
    <t>Ежегодно специалистам  по их запросу будет производиться оплата за  аренду жилья. Выплачена единовременная денежная выплата молодым педагогам</t>
  </si>
  <si>
    <t>Задача № 2. Обеспечить функционирование системы подготовки, переподготовки и повышения квалификации педагогических кадров и ее модернизацию</t>
  </si>
  <si>
    <t>Организация деятельности районных методических объединений, методического совета. Обеспечение системы переподготовки и повышения квалификации педагогов через семинары, круглые столы, педагогические чтения и др. Оплата аренды помещений для проведения семинаров, конкурсов, конференций.</t>
  </si>
  <si>
    <t>0230081050</t>
  </si>
  <si>
    <t>Ежегодно будет обеспечена деятельность 13 РМО, 1 районного методического совета.  Оплачена аренда помещения и (или) оборудования для проведения августовского педагогического совета</t>
  </si>
  <si>
    <t>Задача № 3. Обеспечить поддержку лучших педагогических работников</t>
  </si>
  <si>
    <t xml:space="preserve">Награждение лучших учителей за высокие показатели в учебно-воспитательном процессе и внедрение инновационных технологий в обучении школьников. Чествование ветеранов педагогического труда. </t>
  </si>
  <si>
    <t>0230081060</t>
  </si>
  <si>
    <t xml:space="preserve">Награждены юбиляры текущего года в возрасте 50,55,60,65 и т.д. лет. Награждены  педагоги-стажисты, которые отработали в системе образования 25, 30. 35. 40, 45 лет, в текущем году. Награждены лучшие учителя и воспитатели за высокие показатели по результатам текущего учебного года не менее 30 человек. Награждены по 3 победителя и участники районных  конкурсов "Учитель года" и "Воспитатель года". Оплачено 3 поздравления в газете Поощрены 2 участника региональных этапов профессиональных конкурсов. </t>
  </si>
  <si>
    <t>Приложение 1 
к  подпрограмме 3 «Господдержка детей сирот, расширение практики применения семейных форм воспитания, защита прав несовершеннолетних детей»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</si>
  <si>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числа, организация профилактических мероприятий с несовершеннолетними, поддержка семей и детей, находящихся в трудной жизненной ситуации.</t>
  </si>
  <si>
    <t>Задача № 1. 1.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</si>
  <si>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 xml:space="preserve"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обеспеченных жилыми помещениями за отчетный год, в общей численности детей, оставшихся без попечения родителей, и лиц из их числа, состоящих на учете на получение жилого помещения, включая лиц в возрасте от 23 лет и старше (всего на начало отчетного года)   </t>
  </si>
  <si>
    <t>Задача № 2. Обеспечить профилактическую работу с несовершеннолетними, организовать деятельность по поддержки семьям и детям, находящимся в трудной жизненной ситуации</t>
  </si>
  <si>
    <t xml:space="preserve"> Приложение 2 
к  подпрограмме 3 «Господдержка детей сирот, расширение практики применения семейных форм воспитания, защита прав несовершеннолетних детей»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</si>
  <si>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числа, организация профилактических мероприятий с несовершеннолетними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</si>
  <si>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на основании решений судов по договорам социального займа за счет средств краевого бюджета</t>
  </si>
  <si>
    <t>0240075870</t>
  </si>
  <si>
    <t>410</t>
  </si>
  <si>
    <t>ежегодно  приобретены квартиры  для детей-сирот и детей, оставшихся без попечения родителей, лиц из числа детей-сирот и детей, оставшихся без попечения родителей, в соответствии с соглашением с Министерством образования Красноярского края</t>
  </si>
  <si>
    <t xml:space="preserve">Осуществление полномочий 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за счет средств краевого бюджета </t>
  </si>
  <si>
    <t>0113</t>
  </si>
  <si>
    <t>0240078460</t>
  </si>
  <si>
    <t>3.1.3</t>
  </si>
  <si>
    <t>Финансовое обеспечение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районного бюджета в рамках</t>
  </si>
  <si>
    <t>0240081180</t>
  </si>
  <si>
    <t>Проведение мероприятий направленных на профилактику правонарушений и преступлений среди несовершеннолетних</t>
  </si>
  <si>
    <t>oтдел образования администрации Большеулуйского района</t>
  </si>
  <si>
    <t>0240081150</t>
  </si>
  <si>
    <t>240,     610</t>
  </si>
  <si>
    <t>Охвачено ежегодно  мероприятиями не менее 70% обучающихся,в том числе из категории СОП не менее 100%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</si>
  <si>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</t>
  </si>
  <si>
    <t>0240075520</t>
  </si>
  <si>
    <t>120,  240</t>
  </si>
  <si>
    <t>Повышение эффективности управления отраслью и использования муниципального  имущества в части вопросов реализации программы, совершенствование системы оплаты туда и мер социальной защиты и поддержки, повышение качества межведомственного и межуровневого взаимодействия на 1 балл</t>
  </si>
  <si>
    <t>Информация о ресурсном обеспечении расходов 
с учетом источников финансирования</t>
  </si>
  <si>
    <t xml:space="preserve">Приложение 1 
к подпрограмме 4 «Обеспечение реализации муниципальной программы прочие мероприятия в области образования» </t>
  </si>
  <si>
    <t>Цель: создание условий для эффективного управления отраслью</t>
  </si>
  <si>
    <t>Задача: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</t>
  </si>
  <si>
    <r>
      <rPr>
        <sz val="12"/>
        <rFont val="Times New Roman"/>
        <family val="1"/>
        <charset val="204"/>
      </rPr>
      <t xml:space="preserve">Своевременное доведение средств лимитов бюджетных обязательств до подведомственных учреждений, предусмотренных законом о бюджете за отчетный год в первоначальной редакции </t>
    </r>
    <r>
      <rPr>
        <i/>
        <sz val="12"/>
        <rFont val="Times New Roman"/>
        <family val="1"/>
        <charset val="204"/>
      </rPr>
      <t xml:space="preserve">(отдел образования Администрации Большеулуйского района)
</t>
    </r>
    <r>
      <rPr>
        <sz val="12"/>
        <rFont val="Times New Roman"/>
        <family val="1"/>
        <charset val="204"/>
      </rPr>
      <t xml:space="preserve">
</t>
    </r>
  </si>
  <si>
    <t>МКУ "Централизованная бухгалтерия", ФЭУ</t>
  </si>
  <si>
    <t>отдел образования администрация Большеулуйского района</t>
  </si>
  <si>
    <t xml:space="preserve">Приложение 2 
к подпрограмме 4 «Обеспечение реализации муниципальной программы  прочие мероприятия в области образования» </t>
  </si>
  <si>
    <t>Цель:  создание условий для эффективного управления отраслью</t>
  </si>
  <si>
    <t>Задача 1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</t>
  </si>
  <si>
    <t>4.1.1</t>
  </si>
  <si>
    <t xml:space="preserve">Обеспечение деятельности (оказание услуг) ТПМПК </t>
  </si>
  <si>
    <t xml:space="preserve"> 0250081200</t>
  </si>
  <si>
    <t xml:space="preserve">будет оказана консультативная психолого-педагогическая помощь не менее 20 обучающимся в соответствии с запросами родителей,  проведена информационно-разъяснительная работа </t>
  </si>
  <si>
    <t>4.1.2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</si>
  <si>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</si>
  <si>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0250010490</t>
  </si>
  <si>
    <t>Повышения эффективности и качества предоставления услуг на 1 балл</t>
  </si>
  <si>
    <t>4.1.3</t>
  </si>
  <si>
    <t>0250000980</t>
  </si>
  <si>
    <t>110,  240,   850</t>
  </si>
  <si>
    <t>4.1.4</t>
  </si>
  <si>
    <t xml:space="preserve">Руководство и управление в сфере установленных функций </t>
  </si>
  <si>
    <t>0250000990</t>
  </si>
  <si>
    <t>4.1.5</t>
  </si>
  <si>
    <t>0250027240</t>
  </si>
  <si>
    <t>110,    120</t>
  </si>
  <si>
    <t>110,                        611</t>
  </si>
  <si>
    <t>0220010340</t>
  </si>
  <si>
    <t xml:space="preserve">110,                     610         </t>
  </si>
  <si>
    <t>0220081190</t>
  </si>
  <si>
    <t>02200S6500</t>
  </si>
  <si>
    <t>0220008530</t>
  </si>
  <si>
    <t>240,                 610</t>
  </si>
  <si>
    <t>110,           240,                 360</t>
  </si>
  <si>
    <t>120,                  244</t>
  </si>
  <si>
    <t>0250010340</t>
  </si>
  <si>
    <t xml:space="preserve">110    </t>
  </si>
  <si>
    <t>022Е251690</t>
  </si>
  <si>
    <t>Методическое обеспечение образовательной деятельности</t>
  </si>
  <si>
    <t xml:space="preserve">количество мероприятий </t>
  </si>
  <si>
    <t>Финансовое обеспечение на финансовое обеспечение (возмещение) расходных обязательств, связанных с увеличением с 1 июня 2022 года региональных выплат</t>
  </si>
  <si>
    <t>1.1.8</t>
  </si>
  <si>
    <t>1.1.9</t>
  </si>
  <si>
    <t>1.1.10</t>
  </si>
  <si>
    <t>Предоставление питания дошкольникам дошкольных образовательных организаций и обучающимся в муниципальных образовательных организациях, реализующих основные общеобразовательные программы, за счет средств родительской платы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</si>
  <si>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за счет средств краевого бюджета</t>
  </si>
  <si>
    <t>Финансовое  обеспечение (возмещение) расходов,связанных с предоставлением мер социальной поддержки в сфере  дошкольного и общего образования детей из семей лиц, принимающих участие в специальной военной операции</t>
  </si>
  <si>
    <t>1.5.5</t>
  </si>
  <si>
    <t>1.5.6</t>
  </si>
  <si>
    <t>1.5.7</t>
  </si>
  <si>
    <t>1.5.8</t>
  </si>
  <si>
    <t xml:space="preserve">Обеспечение возврата средств из бюджета района в связи с недостижением показателей результативности использования средств субсидии на обеспечении муниципальных физкультурно-спортивных организаций и муниципальных организаций дополнительного образования, осуществляющих деятельность в области физической культуры и спорта, осуществляющих подготовку спортивного резерва для спортивных сборных команд Красноярского края в соответствии с требованием федеральных стандартов спортивной подготовки в 2021 году </t>
  </si>
  <si>
    <t>Финансовое обеспечение мероприятий на выполнение требований федеральных стандартов спортивной подготовки за счёт средств краевого бюджета</t>
  </si>
  <si>
    <t>Финансовое обеспечение мероприятий на выполнение требований федеральных стандартов спортивной подготовки за счёт средств районного бюджета</t>
  </si>
  <si>
    <t>4.1.6</t>
  </si>
  <si>
    <t xml:space="preserve">120,   240,           850   </t>
  </si>
  <si>
    <t>Лыжные гонки, тренировочный этап, очная</t>
  </si>
  <si>
    <t>Число лиц, прошедших спортивну подготовку</t>
  </si>
  <si>
    <t xml:space="preserve"> 100 %  нуждающихся детей из семей лиц, участников СВО,обеспечены мерами социальной поддержки (Школьники обеспечены горячим питанием, воспитанники  бесплатно посещают ДОУ)</t>
  </si>
  <si>
    <t>Количество  человек, получающих  услуги  дошкольного образования
 2019 г. - 387 (ДОУ), 69 (ГКП), 2020 г. - 399 (ДОУ), 22 (ГКП),2021 - 371 (ДОУ), 22 (ГКП),  2022 - 329 (ДОУ), 20 (ГКП). 2023 - 302 (ДОУ), 20 (ГКП, .2024 - 329 (ДОУ), 20 (ГКП)
Численность детей  в возрасте  с  3 до7 лет,  которым  предоставлена  возможность  получать  услуги  дошкольного образования
 2019 г. - 368 (ДОУ), 69 (ГКП), 2020 г. - 329 (ДОУ), 21 (ГКП), 2021 г. - 329 (ДОУ), 21 (ГКП),  2022 г. - 329 (ДОУ), 20 (ГКП). 2023 г. - 302 (ДОУ), 20 (ГКП. 2024 г. - 329 (ДОУ), 20 (ГКП))
Численность  воспитанников  дошкольных образовательных организаций, обучающихся  по  программам, соответствующим  требованиям  стандартов  дошкольного образования
2019 г. -387, 2020 - 399, 2021- 399,  2022 - 329, 2023 - 302, 2024 - 329</t>
  </si>
  <si>
    <t>Ежегодно не менее 20 обучающихся  отдыхнули  в палаточных лагерях.  Ежегодно проведено не менее 2 районных спортивных соревнований. Ежегодно не менее 1 команды школьников приняли участие в зональных(краевых) соревнованиях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</si>
  <si>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спортом, за счет средств районного бюджета</t>
  </si>
  <si>
    <t>120,               240</t>
  </si>
  <si>
    <t>КЦСР</t>
  </si>
  <si>
    <t>Ассигнования ПБС 2022 год</t>
  </si>
  <si>
    <t>Задача № 3.Содействовать выявлению сопровождению и поддержки одаренных детей через вовлечение их в различные сферы деятельности</t>
  </si>
  <si>
    <t>Задача № 3. Содействовать выявлению сопровождению и поддержке одаренных детей через вовлечение их в различные сферы деятельности</t>
  </si>
  <si>
    <t>410,  120, 240</t>
  </si>
  <si>
    <t>Задача № 2. Обеспечить профилактическую работу с несовершеннолетними,организовать деятельность по поддержки семей и детей,находящихся в трудной жизненной ситуации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</si>
</sst>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\-??_р_._-;_-@_-"/>
    <numFmt numFmtId="165" formatCode="0.0"/>
    <numFmt numFmtId="166" formatCode="_-* #,##0.0_р_._-;\-* #,##0.0_р_._-;_-* \-?_р_._-;_-@_-"/>
    <numFmt numFmtId="167" formatCode="_-* #,##0.00\ _₽_-;\-* #,##0.00\ _₽_-;_-* \-??\ _₽_-;_-@_-"/>
    <numFmt numFmtId="168" formatCode="_-* #,##0.00_р_._-;\-* #,##0.00_р_._-;_-* \-?_р_._-;_-@_-"/>
    <numFmt numFmtId="169" formatCode="#,##0.0"/>
    <numFmt numFmtId="170" formatCode="_-* #,##0.0\ _₽_-;\-* #,##0.0\ _₽_-;_-* &quot;-&quot;?\ _₽_-;_-@_-"/>
    <numFmt numFmtId="171" formatCode="_-* #,##0.00_р_._-;\-* #,##0.00_р_._-;_-* &quot;-&quot;??_р_._-;_-@_-"/>
  </numFmts>
  <fonts count="28" x14ac:knownFonts="1">
    <font>
      <sz val="10"/>
      <color theme="1"/>
      <name val="Arial Cy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Arial Cyr"/>
    </font>
    <font>
      <u/>
      <sz val="10"/>
      <color indexed="4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2"/>
      <name val="Times New Roman"/>
      <family val="1"/>
      <charset val="204"/>
    </font>
    <font>
      <sz val="12"/>
      <name val="Arial Cyr"/>
    </font>
    <font>
      <sz val="11.5"/>
      <name val="Times New Roman"/>
      <family val="1"/>
      <charset val="204"/>
    </font>
    <font>
      <u/>
      <sz val="10"/>
      <color indexed="4"/>
      <name val="Times New Roman"/>
      <family val="1"/>
      <charset val="204"/>
    </font>
    <font>
      <sz val="10"/>
      <color indexed="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5"/>
      <name val="Times New Roman"/>
      <family val="1"/>
      <charset val="204"/>
    </font>
    <font>
      <sz val="10"/>
      <color theme="1"/>
      <name val="Arial Cyr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</font>
    <font>
      <b/>
      <sz val="8.5"/>
      <name val="MS Sans Serif"/>
    </font>
    <font>
      <sz val="8"/>
      <name val="Arial Cyr"/>
    </font>
    <font>
      <b/>
      <sz val="8"/>
      <name val="Arial Cyr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indexed="5"/>
        <bgColor indexed="5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0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17" fillId="0" borderId="0" applyBorder="0" applyProtection="0"/>
    <xf numFmtId="0" fontId="17" fillId="0" borderId="0"/>
    <xf numFmtId="0" fontId="3" fillId="0" borderId="0"/>
    <xf numFmtId="0" fontId="4" fillId="0" borderId="0"/>
    <xf numFmtId="0" fontId="17" fillId="0" borderId="0"/>
    <xf numFmtId="0" fontId="2" fillId="0" borderId="0"/>
    <xf numFmtId="164" fontId="17" fillId="0" borderId="0" applyBorder="0" applyProtection="0"/>
    <xf numFmtId="0" fontId="5" fillId="0" borderId="0" applyBorder="0" applyProtection="0"/>
    <xf numFmtId="0" fontId="1" fillId="0" borderId="0"/>
    <xf numFmtId="0" fontId="20" fillId="0" borderId="0"/>
    <xf numFmtId="0" fontId="21" fillId="0" borderId="0"/>
    <xf numFmtId="171" fontId="20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0" fontId="24" fillId="0" borderId="0"/>
  </cellStyleXfs>
  <cellXfs count="419">
    <xf numFmtId="0" fontId="0" fillId="0" borderId="0" xfId="0"/>
    <xf numFmtId="49" fontId="6" fillId="0" borderId="0" xfId="0" applyNumberFormat="1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49" fontId="6" fillId="0" borderId="0" xfId="2" applyNumberFormat="1" applyFont="1" applyAlignment="1">
      <alignment horizontal="center" vertical="center"/>
    </xf>
    <xf numFmtId="0" fontId="6" fillId="0" borderId="0" xfId="2" applyFont="1" applyAlignment="1">
      <alignment wrapText="1"/>
    </xf>
    <xf numFmtId="0" fontId="6" fillId="0" borderId="0" xfId="2" applyFont="1" applyAlignment="1">
      <alignment horizontal="center" vertical="center" wrapText="1"/>
    </xf>
    <xf numFmtId="49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inden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6" fillId="0" borderId="2" xfId="2" applyNumberFormat="1" applyFont="1" applyBorder="1" applyAlignment="1">
      <alignment horizontal="center" vertical="center" wrapText="1"/>
    </xf>
    <xf numFmtId="2" fontId="6" fillId="0" borderId="3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 indent="1"/>
    </xf>
    <xf numFmtId="2" fontId="6" fillId="0" borderId="2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 indent="1"/>
    </xf>
    <xf numFmtId="49" fontId="6" fillId="0" borderId="5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0" borderId="0" xfId="0" applyFont="1"/>
    <xf numFmtId="0" fontId="6" fillId="0" borderId="2" xfId="2" applyFont="1" applyBorder="1" applyAlignment="1">
      <alignment horizontal="left" vertical="center" wrapText="1"/>
    </xf>
    <xf numFmtId="165" fontId="6" fillId="0" borderId="2" xfId="2" applyNumberFormat="1" applyFont="1" applyBorder="1" applyAlignment="1">
      <alignment horizontal="center" vertical="center" wrapText="1"/>
    </xf>
    <xf numFmtId="165" fontId="6" fillId="0" borderId="3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/>
    <xf numFmtId="0" fontId="9" fillId="0" borderId="7" xfId="0" applyFont="1" applyBorder="1"/>
    <xf numFmtId="49" fontId="6" fillId="0" borderId="2" xfId="2" applyNumberFormat="1" applyFont="1" applyBorder="1" applyAlignment="1">
      <alignment horizontal="center" vertical="center"/>
    </xf>
    <xf numFmtId="0" fontId="6" fillId="0" borderId="8" xfId="2" applyFont="1" applyBorder="1" applyAlignment="1">
      <alignment horizontal="left" vertical="center" wrapText="1" indent="1"/>
    </xf>
    <xf numFmtId="9" fontId="6" fillId="0" borderId="2" xfId="2" applyNumberFormat="1" applyFont="1" applyBorder="1" applyAlignment="1">
      <alignment horizontal="center" vertical="center" wrapText="1"/>
    </xf>
    <xf numFmtId="10" fontId="6" fillId="0" borderId="2" xfId="2" applyNumberFormat="1" applyFont="1" applyBorder="1" applyAlignment="1">
      <alignment horizontal="center" vertical="center" wrapText="1"/>
    </xf>
    <xf numFmtId="0" fontId="6" fillId="0" borderId="10" xfId="0" applyFont="1" applyBorder="1"/>
    <xf numFmtId="0" fontId="6" fillId="0" borderId="11" xfId="0" applyFont="1" applyBorder="1"/>
    <xf numFmtId="49" fontId="6" fillId="0" borderId="3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49" fontId="6" fillId="0" borderId="11" xfId="0" applyNumberFormat="1" applyFont="1" applyBorder="1" applyAlignment="1">
      <alignment vertical="center"/>
    </xf>
    <xf numFmtId="3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top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2" fontId="6" fillId="0" borderId="0" xfId="0" applyNumberFormat="1" applyFont="1"/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/>
    <xf numFmtId="0" fontId="8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center" vertical="center"/>
    </xf>
    <xf numFmtId="167" fontId="6" fillId="0" borderId="0" xfId="0" applyNumberFormat="1" applyFont="1"/>
    <xf numFmtId="164" fontId="6" fillId="0" borderId="0" xfId="0" applyNumberFormat="1" applyFont="1"/>
    <xf numFmtId="0" fontId="6" fillId="0" borderId="2" xfId="0" applyFont="1" applyBorder="1"/>
    <xf numFmtId="168" fontId="6" fillId="0" borderId="0" xfId="0" applyNumberFormat="1" applyFont="1"/>
    <xf numFmtId="0" fontId="10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166" fontId="7" fillId="0" borderId="2" xfId="1" applyNumberFormat="1" applyFont="1" applyBorder="1" applyAlignment="1" applyProtection="1">
      <alignment horizontal="center" vertical="center" wrapText="1"/>
    </xf>
    <xf numFmtId="164" fontId="10" fillId="0" borderId="0" xfId="0" applyNumberFormat="1" applyFont="1"/>
    <xf numFmtId="166" fontId="7" fillId="0" borderId="2" xfId="0" applyNumberFormat="1" applyFont="1" applyBorder="1"/>
    <xf numFmtId="0" fontId="6" fillId="0" borderId="2" xfId="0" applyFont="1" applyBorder="1" applyAlignment="1">
      <alignment horizontal="left" vertical="top" wrapText="1" indent="2"/>
    </xf>
    <xf numFmtId="0" fontId="6" fillId="0" borderId="2" xfId="0" applyFont="1" applyBorder="1" applyAlignment="1">
      <alignment horizontal="left" vertical="top" wrapText="1" indent="3"/>
    </xf>
    <xf numFmtId="168" fontId="7" fillId="0" borderId="2" xfId="0" applyNumberFormat="1" applyFont="1" applyBorder="1"/>
    <xf numFmtId="0" fontId="10" fillId="0" borderId="0" xfId="5" applyFont="1"/>
    <xf numFmtId="0" fontId="6" fillId="0" borderId="0" xfId="5" applyFont="1"/>
    <xf numFmtId="0" fontId="6" fillId="0" borderId="0" xfId="5" applyFont="1" applyAlignment="1">
      <alignment vertical="top" wrapText="1"/>
    </xf>
    <xf numFmtId="0" fontId="6" fillId="0" borderId="0" xfId="5" applyFont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/>
    </xf>
    <xf numFmtId="0" fontId="6" fillId="0" borderId="2" xfId="5" applyFont="1" applyBorder="1" applyAlignment="1">
      <alignment horizontal="center" vertical="top"/>
    </xf>
    <xf numFmtId="0" fontId="7" fillId="0" borderId="2" xfId="5" applyFont="1" applyBorder="1" applyAlignment="1">
      <alignment horizontal="left" vertical="top"/>
    </xf>
    <xf numFmtId="166" fontId="6" fillId="0" borderId="2" xfId="5" applyNumberFormat="1" applyFont="1" applyBorder="1" applyAlignment="1">
      <alignment horizontal="center" vertical="center"/>
    </xf>
    <xf numFmtId="166" fontId="6" fillId="2" borderId="2" xfId="5" applyNumberFormat="1" applyFont="1" applyFill="1" applyBorder="1" applyAlignment="1">
      <alignment horizontal="center" vertical="center"/>
    </xf>
    <xf numFmtId="166" fontId="9" fillId="2" borderId="2" xfId="5" applyNumberFormat="1" applyFont="1" applyFill="1" applyBorder="1" applyAlignment="1">
      <alignment horizontal="center" vertical="center"/>
    </xf>
    <xf numFmtId="0" fontId="6" fillId="0" borderId="2" xfId="5" applyFont="1" applyBorder="1" applyAlignment="1">
      <alignment horizontal="left" vertical="top"/>
    </xf>
    <xf numFmtId="166" fontId="9" fillId="0" borderId="2" xfId="5" applyNumberFormat="1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top" wrapText="1"/>
    </xf>
    <xf numFmtId="0" fontId="6" fillId="0" borderId="2" xfId="5" applyFont="1" applyBorder="1" applyAlignment="1">
      <alignment horizontal="left" vertical="top" wrapText="1"/>
    </xf>
    <xf numFmtId="166" fontId="6" fillId="0" borderId="2" xfId="5" applyNumberFormat="1" applyFont="1" applyBorder="1" applyAlignment="1">
      <alignment horizontal="center" vertical="center" wrapText="1"/>
    </xf>
    <xf numFmtId="166" fontId="10" fillId="0" borderId="2" xfId="5" applyNumberFormat="1" applyFont="1" applyBorder="1" applyAlignment="1">
      <alignment horizontal="center" vertical="center"/>
    </xf>
    <xf numFmtId="0" fontId="6" fillId="0" borderId="0" xfId="5" applyFont="1" applyAlignment="1">
      <alignment horizontal="center" vertical="top" wrapText="1"/>
    </xf>
    <xf numFmtId="166" fontId="7" fillId="0" borderId="0" xfId="0" applyNumberFormat="1" applyFont="1" applyAlignment="1">
      <alignment horizontal="right" vertical="center"/>
    </xf>
    <xf numFmtId="166" fontId="6" fillId="0" borderId="0" xfId="5" applyNumberFormat="1" applyFont="1" applyAlignment="1">
      <alignment horizontal="center" vertical="center" wrapText="1"/>
    </xf>
    <xf numFmtId="166" fontId="10" fillId="0" borderId="0" xfId="5" applyNumberFormat="1" applyFont="1" applyAlignment="1">
      <alignment vertical="center"/>
    </xf>
    <xf numFmtId="0" fontId="6" fillId="0" borderId="0" xfId="5" applyFont="1" applyAlignment="1">
      <alignment horizontal="left"/>
    </xf>
    <xf numFmtId="166" fontId="6" fillId="0" borderId="0" xfId="5" applyNumberFormat="1" applyFont="1"/>
    <xf numFmtId="0" fontId="6" fillId="0" borderId="0" xfId="0" applyFont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5" xfId="0" applyFont="1" applyBorder="1"/>
    <xf numFmtId="0" fontId="6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8" fillId="2" borderId="0" xfId="0" applyFont="1" applyFill="1"/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justify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6" fillId="0" borderId="0" xfId="2" applyFont="1" applyAlignment="1">
      <alignment vertical="top" wrapText="1"/>
    </xf>
    <xf numFmtId="0" fontId="6" fillId="0" borderId="5" xfId="0" applyFont="1" applyBorder="1" applyAlignment="1">
      <alignment horizontal="left" vertical="center" wrapText="1" indent="1"/>
    </xf>
    <xf numFmtId="0" fontId="6" fillId="0" borderId="5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2" applyFont="1" applyAlignment="1">
      <alignment horizontal="left" vertical="center" wrapText="1" indent="1"/>
    </xf>
    <xf numFmtId="168" fontId="6" fillId="2" borderId="0" xfId="0" applyNumberFormat="1" applyFont="1" applyFill="1"/>
    <xf numFmtId="0" fontId="6" fillId="2" borderId="0" xfId="0" applyFont="1" applyFill="1"/>
    <xf numFmtId="0" fontId="6" fillId="2" borderId="1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0" xfId="2" applyFont="1" applyFill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169" fontId="6" fillId="2" borderId="2" xfId="0" applyNumberFormat="1" applyFont="1" applyFill="1" applyBorder="1" applyAlignment="1">
      <alignment horizontal="right" vertical="center"/>
    </xf>
    <xf numFmtId="0" fontId="6" fillId="4" borderId="15" xfId="0" applyFont="1" applyFill="1" applyBorder="1" applyAlignment="1">
      <alignment horizontal="center" vertical="center" wrapText="1"/>
    </xf>
    <xf numFmtId="0" fontId="6" fillId="3" borderId="0" xfId="0" applyFont="1" applyFill="1"/>
    <xf numFmtId="0" fontId="14" fillId="2" borderId="2" xfId="0" applyFont="1" applyFill="1" applyBorder="1" applyAlignment="1">
      <alignment vertical="center"/>
    </xf>
    <xf numFmtId="0" fontId="14" fillId="2" borderId="2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4" fontId="6" fillId="2" borderId="0" xfId="0" applyNumberFormat="1" applyFont="1" applyFill="1" applyAlignment="1">
      <alignment vertical="center"/>
    </xf>
    <xf numFmtId="169" fontId="6" fillId="2" borderId="2" xfId="0" applyNumberFormat="1" applyFont="1" applyFill="1" applyBorder="1"/>
    <xf numFmtId="4" fontId="6" fillId="2" borderId="0" xfId="0" applyNumberFormat="1" applyFont="1" applyFill="1"/>
    <xf numFmtId="0" fontId="6" fillId="2" borderId="2" xfId="0" applyFont="1" applyFill="1" applyBorder="1"/>
    <xf numFmtId="166" fontId="6" fillId="2" borderId="2" xfId="0" applyNumberFormat="1" applyFont="1" applyFill="1" applyBorder="1"/>
    <xf numFmtId="168" fontId="6" fillId="2" borderId="2" xfId="0" applyNumberFormat="1" applyFont="1" applyFill="1" applyBorder="1"/>
    <xf numFmtId="166" fontId="6" fillId="2" borderId="0" xfId="0" applyNumberFormat="1" applyFont="1" applyFill="1"/>
    <xf numFmtId="2" fontId="6" fillId="2" borderId="0" xfId="0" applyNumberFormat="1" applyFont="1" applyFill="1"/>
    <xf numFmtId="164" fontId="6" fillId="2" borderId="0" xfId="0" applyNumberFormat="1" applyFont="1" applyFill="1"/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textRotation="90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center"/>
    </xf>
    <xf numFmtId="168" fontId="6" fillId="0" borderId="2" xfId="0" applyNumberFormat="1" applyFont="1" applyBorder="1"/>
    <xf numFmtId="166" fontId="6" fillId="0" borderId="0" xfId="0" applyNumberFormat="1" applyFont="1" applyAlignment="1">
      <alignment horizontal="left" vertical="center"/>
    </xf>
    <xf numFmtId="166" fontId="6" fillId="0" borderId="2" xfId="0" applyNumberFormat="1" applyFont="1" applyBorder="1"/>
    <xf numFmtId="166" fontId="6" fillId="0" borderId="0" xfId="0" applyNumberFormat="1" applyFont="1"/>
    <xf numFmtId="166" fontId="6" fillId="0" borderId="0" xfId="0" applyNumberFormat="1" applyFont="1" applyAlignment="1">
      <alignment horizontal="center" vertical="center"/>
    </xf>
    <xf numFmtId="166" fontId="6" fillId="0" borderId="0" xfId="0" applyNumberFormat="1" applyFont="1" applyAlignment="1">
      <alignment horizontal="center" vertical="top"/>
    </xf>
    <xf numFmtId="166" fontId="6" fillId="0" borderId="0" xfId="0" applyNumberFormat="1" applyFont="1" applyAlignment="1">
      <alignment vertical="top"/>
    </xf>
    <xf numFmtId="166" fontId="9" fillId="0" borderId="0" xfId="0" applyNumberFormat="1" applyFont="1"/>
    <xf numFmtId="0" fontId="13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8" xfId="0" applyFont="1" applyBorder="1" applyAlignment="1">
      <alignment horizontal="left" vertical="center" wrapText="1" indent="1"/>
    </xf>
    <xf numFmtId="0" fontId="14" fillId="0" borderId="0" xfId="2" applyFont="1" applyAlignment="1">
      <alignment horizontal="left" vertical="top" wrapText="1"/>
    </xf>
    <xf numFmtId="0" fontId="6" fillId="0" borderId="0" xfId="0" applyFont="1" applyAlignment="1">
      <alignment horizontal="left" vertical="center" wrapText="1" indent="1"/>
    </xf>
    <xf numFmtId="166" fontId="15" fillId="0" borderId="2" xfId="0" applyNumberFormat="1" applyFont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166" fontId="15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top"/>
    </xf>
    <xf numFmtId="168" fontId="9" fillId="0" borderId="2" xfId="0" applyNumberFormat="1" applyFont="1" applyBorder="1"/>
    <xf numFmtId="166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68" fontId="9" fillId="0" borderId="0" xfId="0" applyNumberFormat="1" applyFont="1"/>
    <xf numFmtId="0" fontId="16" fillId="0" borderId="0" xfId="0" applyFont="1"/>
    <xf numFmtId="0" fontId="6" fillId="0" borderId="2" xfId="0" applyFont="1" applyBorder="1" applyAlignment="1">
      <alignment horizontal="left" vertical="top" wrapText="1"/>
    </xf>
    <xf numFmtId="49" fontId="6" fillId="0" borderId="0" xfId="0" applyNumberFormat="1" applyFont="1"/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5" fontId="15" fillId="2" borderId="2" xfId="0" applyNumberFormat="1" applyFont="1" applyFill="1" applyBorder="1" applyAlignment="1">
      <alignment horizontal="right" vertical="center"/>
    </xf>
    <xf numFmtId="165" fontId="15" fillId="0" borderId="2" xfId="0" applyNumberFormat="1" applyFont="1" applyBorder="1" applyAlignment="1">
      <alignment horizontal="right" vertical="center" wrapText="1"/>
    </xf>
    <xf numFmtId="49" fontId="6" fillId="0" borderId="4" xfId="0" applyNumberFormat="1" applyFont="1" applyBorder="1" applyAlignment="1">
      <alignment horizontal="center" vertical="center"/>
    </xf>
    <xf numFmtId="165" fontId="15" fillId="2" borderId="2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/>
    </xf>
    <xf numFmtId="2" fontId="9" fillId="0" borderId="0" xfId="0" applyNumberFormat="1" applyFont="1"/>
    <xf numFmtId="0" fontId="15" fillId="0" borderId="16" xfId="0" applyFont="1" applyBorder="1" applyAlignment="1">
      <alignment horizontal="justify" vertical="center" wrapText="1"/>
    </xf>
    <xf numFmtId="4" fontId="15" fillId="0" borderId="16" xfId="0" applyNumberFormat="1" applyFont="1" applyBorder="1" applyAlignment="1">
      <alignment horizontal="justify" vertical="center" wrapText="1"/>
    </xf>
    <xf numFmtId="4" fontId="0" fillId="0" borderId="0" xfId="0" applyNumberFormat="1"/>
    <xf numFmtId="0" fontId="15" fillId="0" borderId="17" xfId="0" applyFont="1" applyBorder="1" applyAlignment="1">
      <alignment horizontal="justify" vertical="center" wrapText="1"/>
    </xf>
    <xf numFmtId="4" fontId="15" fillId="0" borderId="17" xfId="0" applyNumberFormat="1" applyFont="1" applyBorder="1" applyAlignment="1">
      <alignment horizontal="justify" vertical="center" wrapText="1"/>
    </xf>
    <xf numFmtId="2" fontId="6" fillId="6" borderId="2" xfId="0" applyNumberFormat="1" applyFont="1" applyFill="1" applyBorder="1" applyAlignment="1">
      <alignment horizontal="center" vertical="top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166" fontId="6" fillId="7" borderId="2" xfId="0" applyNumberFormat="1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 wrapText="1"/>
    </xf>
    <xf numFmtId="166" fontId="7" fillId="7" borderId="2" xfId="1" applyNumberFormat="1" applyFont="1" applyFill="1" applyBorder="1" applyAlignment="1" applyProtection="1">
      <alignment horizontal="center" vertical="center" wrapText="1"/>
    </xf>
    <xf numFmtId="166" fontId="7" fillId="7" borderId="2" xfId="0" applyNumberFormat="1" applyFont="1" applyFill="1" applyBorder="1"/>
    <xf numFmtId="168" fontId="7" fillId="7" borderId="2" xfId="0" applyNumberFormat="1" applyFont="1" applyFill="1" applyBorder="1"/>
    <xf numFmtId="49" fontId="18" fillId="2" borderId="3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3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169" fontId="6" fillId="9" borderId="2" xfId="0" applyNumberFormat="1" applyFont="1" applyFill="1" applyBorder="1" applyAlignment="1">
      <alignment horizontal="right" vertical="center"/>
    </xf>
    <xf numFmtId="169" fontId="14" fillId="9" borderId="2" xfId="0" applyNumberFormat="1" applyFont="1" applyFill="1" applyBorder="1" applyAlignment="1">
      <alignment vertical="center" wrapText="1"/>
    </xf>
    <xf numFmtId="169" fontId="14" fillId="9" borderId="2" xfId="0" applyNumberFormat="1" applyFont="1" applyFill="1" applyBorder="1" applyAlignment="1">
      <alignment vertical="center"/>
    </xf>
    <xf numFmtId="169" fontId="6" fillId="9" borderId="2" xfId="0" applyNumberFormat="1" applyFont="1" applyFill="1" applyBorder="1"/>
    <xf numFmtId="169" fontId="6" fillId="9" borderId="2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center" vertical="center" wrapText="1"/>
    </xf>
    <xf numFmtId="170" fontId="10" fillId="0" borderId="0" xfId="0" applyNumberFormat="1" applyFont="1"/>
    <xf numFmtId="0" fontId="8" fillId="7" borderId="2" xfId="0" applyFont="1" applyFill="1" applyBorder="1" applyAlignment="1">
      <alignment horizontal="left" vertical="center" wrapText="1"/>
    </xf>
    <xf numFmtId="165" fontId="8" fillId="9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vertical="center" wrapText="1"/>
    </xf>
    <xf numFmtId="166" fontId="15" fillId="8" borderId="2" xfId="0" applyNumberFormat="1" applyFont="1" applyFill="1" applyBorder="1" applyAlignment="1">
      <alignment horizontal="center" vertical="center"/>
    </xf>
    <xf numFmtId="166" fontId="15" fillId="8" borderId="2" xfId="0" applyNumberFormat="1" applyFont="1" applyFill="1" applyBorder="1" applyAlignment="1">
      <alignment vertical="center"/>
    </xf>
    <xf numFmtId="165" fontId="15" fillId="9" borderId="2" xfId="0" applyNumberFormat="1" applyFont="1" applyFill="1" applyBorder="1" applyAlignment="1">
      <alignment horizontal="right" vertical="center"/>
    </xf>
    <xf numFmtId="165" fontId="15" fillId="9" borderId="2" xfId="0" applyNumberFormat="1" applyFont="1" applyFill="1" applyBorder="1" applyAlignment="1">
      <alignment horizontal="right" vertical="center" wrapText="1"/>
    </xf>
    <xf numFmtId="49" fontId="6" fillId="8" borderId="2" xfId="0" applyNumberFormat="1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left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left" vertical="center" wrapText="1"/>
    </xf>
    <xf numFmtId="49" fontId="6" fillId="8" borderId="2" xfId="0" applyNumberFormat="1" applyFont="1" applyFill="1" applyBorder="1" applyAlignment="1">
      <alignment horizontal="center" vertical="center"/>
    </xf>
    <xf numFmtId="166" fontId="22" fillId="8" borderId="2" xfId="0" applyNumberFormat="1" applyFont="1" applyFill="1" applyBorder="1" applyAlignment="1">
      <alignment horizontal="center" vertical="center"/>
    </xf>
    <xf numFmtId="166" fontId="22" fillId="9" borderId="2" xfId="0" applyNumberFormat="1" applyFont="1" applyFill="1" applyBorder="1" applyAlignment="1">
      <alignment horizontal="center" vertical="center"/>
    </xf>
    <xf numFmtId="166" fontId="22" fillId="0" borderId="2" xfId="0" applyNumberFormat="1" applyFont="1" applyBorder="1" applyAlignment="1">
      <alignment horizontal="center" vertical="center"/>
    </xf>
    <xf numFmtId="166" fontId="22" fillId="2" borderId="2" xfId="0" applyNumberFormat="1" applyFont="1" applyFill="1" applyBorder="1" applyAlignment="1">
      <alignment horizontal="center" vertical="center"/>
    </xf>
    <xf numFmtId="166" fontId="15" fillId="0" borderId="2" xfId="0" applyNumberFormat="1" applyFont="1" applyBorder="1"/>
    <xf numFmtId="166" fontId="15" fillId="2" borderId="2" xfId="0" applyNumberFormat="1" applyFont="1" applyFill="1" applyBorder="1"/>
    <xf numFmtId="0" fontId="6" fillId="0" borderId="15" xfId="2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13" fillId="9" borderId="2" xfId="0" applyNumberFormat="1" applyFont="1" applyFill="1" applyBorder="1" applyAlignment="1">
      <alignment horizontal="center" vertical="center" wrapText="1"/>
    </xf>
    <xf numFmtId="165" fontId="8" fillId="8" borderId="4" xfId="0" applyNumberFormat="1" applyFont="1" applyFill="1" applyBorder="1" applyAlignment="1">
      <alignment horizontal="center" vertical="center" wrapText="1"/>
    </xf>
    <xf numFmtId="165" fontId="8" fillId="8" borderId="2" xfId="0" applyNumberFormat="1" applyFont="1" applyFill="1" applyBorder="1" applyAlignment="1">
      <alignment horizontal="center" vertical="center" wrapText="1"/>
    </xf>
    <xf numFmtId="165" fontId="19" fillId="9" borderId="2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/>
    </xf>
    <xf numFmtId="0" fontId="6" fillId="2" borderId="13" xfId="0" applyFont="1" applyFill="1" applyBorder="1" applyAlignment="1">
      <alignment vertical="center" wrapText="1"/>
    </xf>
    <xf numFmtId="168" fontId="6" fillId="0" borderId="2" xfId="0" applyNumberFormat="1" applyFont="1" applyBorder="1" applyAlignment="1">
      <alignment horizontal="center" vertical="center"/>
    </xf>
    <xf numFmtId="49" fontId="6" fillId="9" borderId="0" xfId="0" applyNumberFormat="1" applyFont="1" applyFill="1" applyAlignment="1">
      <alignment horizontal="center"/>
    </xf>
    <xf numFmtId="164" fontId="6" fillId="9" borderId="0" xfId="0" applyNumberFormat="1" applyFont="1" applyFill="1" applyAlignment="1">
      <alignment horizontal="left" vertical="center"/>
    </xf>
    <xf numFmtId="0" fontId="6" fillId="9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/>
    </xf>
    <xf numFmtId="168" fontId="6" fillId="9" borderId="0" xfId="0" applyNumberFormat="1" applyFont="1" applyFill="1"/>
    <xf numFmtId="0" fontId="6" fillId="9" borderId="11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49" fontId="18" fillId="9" borderId="2" xfId="0" applyNumberFormat="1" applyFont="1" applyFill="1" applyBorder="1" applyAlignment="1">
      <alignment horizontal="center" vertical="center" wrapText="1"/>
    </xf>
    <xf numFmtId="49" fontId="6" fillId="9" borderId="2" xfId="0" applyNumberFormat="1" applyFont="1" applyFill="1" applyBorder="1" applyAlignment="1">
      <alignment horizontal="center" vertical="center" wrapText="1"/>
    </xf>
    <xf numFmtId="49" fontId="6" fillId="9" borderId="2" xfId="0" applyNumberFormat="1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left" vertical="top" wrapText="1"/>
    </xf>
    <xf numFmtId="49" fontId="6" fillId="9" borderId="2" xfId="0" applyNumberFormat="1" applyFont="1" applyFill="1" applyBorder="1" applyAlignment="1">
      <alignment horizontal="left" vertical="center"/>
    </xf>
    <xf numFmtId="0" fontId="14" fillId="9" borderId="2" xfId="0" applyFont="1" applyFill="1" applyBorder="1" applyAlignment="1">
      <alignment vertical="center" wrapText="1"/>
    </xf>
    <xf numFmtId="0" fontId="6" fillId="9" borderId="2" xfId="2" applyFont="1" applyFill="1" applyBorder="1" applyAlignment="1">
      <alignment horizontal="left" vertical="center" wrapText="1"/>
    </xf>
    <xf numFmtId="0" fontId="18" fillId="9" borderId="2" xfId="0" applyFont="1" applyFill="1" applyBorder="1" applyAlignment="1">
      <alignment horizontal="center" vertical="center" wrapText="1"/>
    </xf>
    <xf numFmtId="49" fontId="6" fillId="9" borderId="2" xfId="0" applyNumberFormat="1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vertical="center"/>
    </xf>
    <xf numFmtId="0" fontId="6" fillId="9" borderId="2" xfId="0" applyFont="1" applyFill="1" applyBorder="1" applyAlignment="1">
      <alignment horizontal="center" vertical="center"/>
    </xf>
    <xf numFmtId="0" fontId="6" fillId="9" borderId="11" xfId="0" applyFont="1" applyFill="1" applyBorder="1" applyAlignment="1">
      <alignment horizontal="left" vertical="center" wrapText="1"/>
    </xf>
    <xf numFmtId="0" fontId="6" fillId="9" borderId="2" xfId="0" applyFont="1" applyFill="1" applyBorder="1" applyAlignment="1">
      <alignment horizontal="center" vertical="top" wrapText="1"/>
    </xf>
    <xf numFmtId="4" fontId="6" fillId="9" borderId="2" xfId="0" applyNumberFormat="1" applyFont="1" applyFill="1" applyBorder="1" applyAlignment="1">
      <alignment horizontal="right" vertical="center"/>
    </xf>
    <xf numFmtId="0" fontId="6" fillId="9" borderId="0" xfId="0" applyFont="1" applyFill="1" applyAlignment="1">
      <alignment horizontal="left" vertical="top"/>
    </xf>
    <xf numFmtId="49" fontId="6" fillId="9" borderId="0" xfId="0" applyNumberFormat="1" applyFont="1" applyFill="1" applyAlignment="1">
      <alignment horizontal="center" vertical="top"/>
    </xf>
    <xf numFmtId="168" fontId="6" fillId="9" borderId="0" xfId="0" applyNumberFormat="1" applyFont="1" applyFill="1" applyAlignment="1">
      <alignment horizontal="left" vertical="center"/>
    </xf>
    <xf numFmtId="168" fontId="6" fillId="9" borderId="2" xfId="0" applyNumberFormat="1" applyFont="1" applyFill="1" applyBorder="1"/>
    <xf numFmtId="166" fontId="6" fillId="9" borderId="0" xfId="0" applyNumberFormat="1" applyFont="1" applyFill="1" applyAlignment="1">
      <alignment horizontal="left" vertical="center"/>
    </xf>
    <xf numFmtId="166" fontId="6" fillId="9" borderId="2" xfId="0" applyNumberFormat="1" applyFont="1" applyFill="1" applyBorder="1"/>
    <xf numFmtId="166" fontId="6" fillId="9" borderId="0" xfId="0" applyNumberFormat="1" applyFont="1" applyFill="1" applyAlignment="1">
      <alignment horizontal="center" vertical="center"/>
    </xf>
    <xf numFmtId="166" fontId="6" fillId="9" borderId="0" xfId="0" applyNumberFormat="1" applyFont="1" applyFill="1" applyAlignment="1">
      <alignment horizontal="center" vertical="top"/>
    </xf>
    <xf numFmtId="166" fontId="6" fillId="9" borderId="0" xfId="0" applyNumberFormat="1" applyFont="1" applyFill="1"/>
    <xf numFmtId="168" fontId="6" fillId="9" borderId="0" xfId="0" applyNumberFormat="1" applyFont="1" applyFill="1" applyAlignment="1">
      <alignment horizontal="right" vertical="center"/>
    </xf>
    <xf numFmtId="0" fontId="6" fillId="9" borderId="0" xfId="0" applyFont="1" applyFill="1"/>
    <xf numFmtId="0" fontId="8" fillId="9" borderId="0" xfId="0" applyFont="1" applyFill="1"/>
    <xf numFmtId="0" fontId="6" fillId="9" borderId="0" xfId="0" applyFont="1" applyFill="1" applyAlignment="1">
      <alignment horizontal="left" vertical="center"/>
    </xf>
    <xf numFmtId="0" fontId="6" fillId="9" borderId="0" xfId="0" applyFont="1" applyFill="1" applyAlignment="1">
      <alignment horizontal="center" vertical="top"/>
    </xf>
    <xf numFmtId="2" fontId="6" fillId="9" borderId="0" xfId="0" applyNumberFormat="1" applyFont="1" applyFill="1"/>
    <xf numFmtId="164" fontId="6" fillId="9" borderId="0" xfId="0" applyNumberFormat="1" applyFont="1" applyFill="1"/>
    <xf numFmtId="49" fontId="25" fillId="8" borderId="15" xfId="16" applyNumberFormat="1" applyFont="1" applyFill="1" applyBorder="1" applyAlignment="1" applyProtection="1">
      <alignment horizontal="center" vertical="center" wrapText="1"/>
    </xf>
    <xf numFmtId="49" fontId="26" fillId="8" borderId="18" xfId="16" applyNumberFormat="1" applyFont="1" applyFill="1" applyBorder="1" applyAlignment="1" applyProtection="1">
      <alignment horizontal="center" vertical="center" wrapText="1"/>
    </xf>
    <xf numFmtId="4" fontId="26" fillId="8" borderId="18" xfId="16" applyNumberFormat="1" applyFont="1" applyFill="1" applyBorder="1" applyAlignment="1" applyProtection="1">
      <alignment horizontal="right" vertical="center" wrapText="1"/>
    </xf>
    <xf numFmtId="49" fontId="27" fillId="8" borderId="19" xfId="16" applyNumberFormat="1" applyFont="1" applyFill="1" applyBorder="1" applyAlignment="1" applyProtection="1">
      <alignment horizontal="center"/>
    </xf>
    <xf numFmtId="4" fontId="27" fillId="8" borderId="19" xfId="16" applyNumberFormat="1" applyFont="1" applyFill="1" applyBorder="1" applyAlignment="1" applyProtection="1">
      <alignment horizontal="right"/>
    </xf>
    <xf numFmtId="0" fontId="8" fillId="0" borderId="0" xfId="0" applyFont="1" applyAlignment="1">
      <alignment horizontal="left" vertical="top" wrapText="1"/>
    </xf>
    <xf numFmtId="0" fontId="6" fillId="0" borderId="1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49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top" wrapText="1"/>
    </xf>
    <xf numFmtId="0" fontId="6" fillId="0" borderId="6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left" vertical="center" wrapText="1"/>
    </xf>
    <xf numFmtId="0" fontId="6" fillId="2" borderId="5" xfId="2" applyFont="1" applyFill="1" applyBorder="1" applyAlignment="1">
      <alignment horizontal="left" vertical="center" wrapText="1"/>
    </xf>
    <xf numFmtId="0" fontId="6" fillId="2" borderId="13" xfId="2" applyFont="1" applyFill="1" applyBorder="1" applyAlignment="1">
      <alignment horizontal="left" vertical="center" wrapText="1"/>
    </xf>
    <xf numFmtId="0" fontId="6" fillId="0" borderId="2" xfId="2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/>
    </xf>
    <xf numFmtId="49" fontId="6" fillId="0" borderId="9" xfId="2" applyNumberFormat="1" applyFont="1" applyBorder="1" applyAlignment="1">
      <alignment horizontal="left" vertical="center"/>
    </xf>
    <xf numFmtId="0" fontId="6" fillId="0" borderId="3" xfId="2" applyFont="1" applyBorder="1" applyAlignment="1">
      <alignment horizontal="left" vertical="center" wrapText="1"/>
    </xf>
    <xf numFmtId="0" fontId="6" fillId="0" borderId="12" xfId="2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2" xfId="2" applyNumberFormat="1" applyFont="1" applyBorder="1" applyAlignment="1">
      <alignment horizontal="left" vertical="center"/>
    </xf>
    <xf numFmtId="49" fontId="6" fillId="0" borderId="3" xfId="2" applyNumberFormat="1" applyFont="1" applyBorder="1" applyAlignment="1">
      <alignment horizontal="left" vertical="center" wrapText="1"/>
    </xf>
    <xf numFmtId="49" fontId="6" fillId="0" borderId="2" xfId="2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right" wrapText="1"/>
    </xf>
    <xf numFmtId="0" fontId="6" fillId="0" borderId="2" xfId="6" applyFont="1" applyBorder="1" applyAlignment="1">
      <alignment horizontal="left" vertical="center" wrapText="1"/>
    </xf>
    <xf numFmtId="0" fontId="6" fillId="0" borderId="0" xfId="5" applyFont="1" applyAlignment="1">
      <alignment horizontal="right"/>
    </xf>
    <xf numFmtId="0" fontId="6" fillId="0" borderId="0" xfId="5" applyFont="1" applyAlignment="1">
      <alignment horizontal="left" vertical="top" wrapText="1"/>
    </xf>
    <xf numFmtId="0" fontId="7" fillId="0" borderId="1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12" fillId="0" borderId="2" xfId="8" applyFont="1" applyBorder="1" applyAlignment="1" applyProtection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8" borderId="2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6" fillId="0" borderId="0" xfId="2" applyFont="1" applyAlignment="1">
      <alignment horizontal="left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6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left" vertical="top" wrapText="1"/>
    </xf>
    <xf numFmtId="0" fontId="14" fillId="2" borderId="6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3" xfId="2" applyFont="1" applyBorder="1" applyAlignment="1">
      <alignment horizontal="left" vertical="center" wrapText="1"/>
    </xf>
    <xf numFmtId="0" fontId="6" fillId="2" borderId="0" xfId="0" applyFont="1" applyFill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9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49" fontId="6" fillId="9" borderId="2" xfId="0" applyNumberFormat="1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left" vertical="center" wrapText="1"/>
    </xf>
    <xf numFmtId="0" fontId="6" fillId="9" borderId="13" xfId="0" applyFont="1" applyFill="1" applyBorder="1" applyAlignment="1">
      <alignment horizontal="left" vertical="center" wrapText="1"/>
    </xf>
    <xf numFmtId="0" fontId="6" fillId="9" borderId="5" xfId="0" applyFont="1" applyFill="1" applyBorder="1" applyAlignment="1">
      <alignment horizontal="left" vertical="center" wrapText="1"/>
    </xf>
    <xf numFmtId="0" fontId="14" fillId="9" borderId="2" xfId="0" applyFont="1" applyFill="1" applyBorder="1" applyAlignment="1">
      <alignment horizontal="left" vertical="center" wrapText="1"/>
    </xf>
    <xf numFmtId="49" fontId="6" fillId="9" borderId="4" xfId="0" applyNumberFormat="1" applyFont="1" applyFill="1" applyBorder="1" applyAlignment="1">
      <alignment horizontal="center" vertical="center" wrapText="1"/>
    </xf>
    <xf numFmtId="49" fontId="6" fillId="9" borderId="5" xfId="0" applyNumberFormat="1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49" fontId="6" fillId="9" borderId="2" xfId="0" applyNumberFormat="1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left" vertical="top"/>
    </xf>
    <xf numFmtId="0" fontId="6" fillId="2" borderId="8" xfId="0" applyFont="1" applyFill="1" applyBorder="1" applyAlignment="1">
      <alignment horizontal="center" vertical="top" wrapText="1"/>
    </xf>
    <xf numFmtId="168" fontId="6" fillId="9" borderId="2" xfId="0" applyNumberFormat="1" applyFont="1" applyFill="1" applyBorder="1" applyAlignment="1">
      <alignment horizontal="right" vertical="top" wrapText="1"/>
    </xf>
    <xf numFmtId="166" fontId="6" fillId="9" borderId="2" xfId="0" applyNumberFormat="1" applyFont="1" applyFill="1" applyBorder="1" applyAlignment="1">
      <alignment horizontal="right" vertical="top" wrapText="1"/>
    </xf>
    <xf numFmtId="166" fontId="6" fillId="9" borderId="2" xfId="0" applyNumberFormat="1" applyFont="1" applyFill="1" applyBorder="1" applyAlignment="1">
      <alignment horizontal="right" vertical="center"/>
    </xf>
    <xf numFmtId="166" fontId="6" fillId="2" borderId="0" xfId="0" applyNumberFormat="1" applyFont="1" applyFill="1" applyAlignment="1">
      <alignment horizontal="center" vertical="center"/>
    </xf>
    <xf numFmtId="166" fontId="6" fillId="9" borderId="2" xfId="0" applyNumberFormat="1" applyFont="1" applyFill="1" applyBorder="1" applyAlignment="1">
      <alignment horizontal="right" vertical="top"/>
    </xf>
    <xf numFmtId="0" fontId="6" fillId="0" borderId="6" xfId="2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0" xfId="2" applyFont="1" applyAlignment="1">
      <alignment horizontal="left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8" borderId="2" xfId="0" applyFont="1" applyFill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top"/>
    </xf>
    <xf numFmtId="166" fontId="6" fillId="0" borderId="0" xfId="0" applyNumberFormat="1" applyFont="1" applyAlignment="1">
      <alignment horizontal="center" vertical="center"/>
    </xf>
    <xf numFmtId="166" fontId="6" fillId="0" borderId="2" xfId="0" applyNumberFormat="1" applyFont="1" applyBorder="1" applyAlignment="1">
      <alignment horizontal="right" vertical="top"/>
    </xf>
    <xf numFmtId="166" fontId="6" fillId="0" borderId="2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166" fontId="6" fillId="0" borderId="2" xfId="0" applyNumberFormat="1" applyFont="1" applyBorder="1" applyAlignment="1">
      <alignment horizontal="right" vertical="top" wrapText="1"/>
    </xf>
    <xf numFmtId="0" fontId="6" fillId="0" borderId="12" xfId="2" applyFont="1" applyBorder="1" applyAlignment="1">
      <alignment horizontal="left" vertical="top" wrapText="1"/>
    </xf>
    <xf numFmtId="0" fontId="14" fillId="0" borderId="6" xfId="2" applyFont="1" applyBorder="1" applyAlignment="1">
      <alignment horizontal="left" vertical="top" wrapText="1"/>
    </xf>
    <xf numFmtId="0" fontId="14" fillId="0" borderId="3" xfId="2" applyFont="1" applyBorder="1" applyAlignment="1">
      <alignment horizontal="left" vertical="top" wrapText="1"/>
    </xf>
    <xf numFmtId="49" fontId="6" fillId="0" borderId="11" xfId="2" applyNumberFormat="1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left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6" fillId="0" borderId="6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</cellXfs>
  <cellStyles count="17">
    <cellStyle name="Excel Built-in Normal" xfId="10"/>
    <cellStyle name="Гиперссылка" xfId="8" builtinId="8"/>
    <cellStyle name="Обычный" xfId="0" builtinId="0"/>
    <cellStyle name="Обычный 2" xfId="2"/>
    <cellStyle name="Обычный 2 2" xfId="11"/>
    <cellStyle name="Обычный 3" xfId="3"/>
    <cellStyle name="Обычный 4" xfId="4"/>
    <cellStyle name="Обычный 5" xfId="9"/>
    <cellStyle name="Обычный_КАИП версия 23 июля (10) 2" xfId="5"/>
    <cellStyle name="Обычный_Лист1" xfId="6"/>
    <cellStyle name="Обычный_Мероприятия подпрограммы 1" xfId="16"/>
    <cellStyle name="Финансовый" xfId="1" builtinId="3"/>
    <cellStyle name="Финансовый 2" xfId="7"/>
    <cellStyle name="Финансовый 2 2" xfId="13"/>
    <cellStyle name="Финансовый 3" xfId="14"/>
    <cellStyle name="Финансовый 4" xfId="15"/>
    <cellStyle name="Финансовый 5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IW56"/>
  <sheetViews>
    <sheetView topLeftCell="A19" zoomScale="80" workbookViewId="0">
      <selection activeCell="F28" sqref="F28"/>
    </sheetView>
  </sheetViews>
  <sheetFormatPr defaultColWidth="9.140625" defaultRowHeight="15.75" x14ac:dyDescent="0.25"/>
  <cols>
    <col min="1" max="1" width="5.42578125" style="1" customWidth="1"/>
    <col min="2" max="2" width="93.85546875" style="2" customWidth="1"/>
    <col min="3" max="3" width="12" style="2" customWidth="1"/>
    <col min="4" max="4" width="17.28515625" style="2" customWidth="1"/>
    <col min="5" max="5" width="14.140625" style="3" customWidth="1"/>
    <col min="6" max="7" width="14.140625" style="2" customWidth="1"/>
    <col min="8" max="8" width="14.85546875" style="2" customWidth="1"/>
    <col min="9" max="9" width="14.7109375" style="2" hidden="1" customWidth="1"/>
    <col min="10" max="257" width="9.140625" style="2"/>
  </cols>
  <sheetData>
    <row r="1" spans="1:9" ht="15.75" customHeight="1" x14ac:dyDescent="0.25">
      <c r="D1" s="290" t="s">
        <v>0</v>
      </c>
      <c r="E1" s="290"/>
      <c r="F1" s="290"/>
      <c r="G1" s="290"/>
    </row>
    <row r="2" spans="1:9" ht="43.5" customHeight="1" x14ac:dyDescent="0.25">
      <c r="A2" s="4"/>
      <c r="B2" s="5"/>
      <c r="C2" s="6"/>
      <c r="D2" s="290"/>
      <c r="E2" s="290"/>
      <c r="F2" s="290"/>
      <c r="G2" s="290"/>
    </row>
    <row r="3" spans="1:9" ht="50.25" customHeight="1" x14ac:dyDescent="0.25">
      <c r="A3" s="291" t="s">
        <v>1</v>
      </c>
      <c r="B3" s="291"/>
      <c r="C3" s="291"/>
      <c r="D3" s="291"/>
      <c r="E3" s="292"/>
      <c r="F3" s="292"/>
      <c r="G3" s="292"/>
      <c r="H3" s="292"/>
    </row>
    <row r="4" spans="1:9" ht="37.5" customHeight="1" x14ac:dyDescent="0.25">
      <c r="A4" s="293" t="s">
        <v>2</v>
      </c>
      <c r="B4" s="294" t="s">
        <v>3</v>
      </c>
      <c r="C4" s="294" t="s">
        <v>4</v>
      </c>
      <c r="D4" s="295" t="s">
        <v>5</v>
      </c>
      <c r="E4" s="296" t="s">
        <v>6</v>
      </c>
      <c r="F4" s="296"/>
      <c r="G4" s="296"/>
      <c r="H4" s="296"/>
      <c r="I4" s="296"/>
    </row>
    <row r="5" spans="1:9" ht="78.75" customHeight="1" x14ac:dyDescent="0.25">
      <c r="A5" s="293"/>
      <c r="B5" s="294"/>
      <c r="C5" s="294"/>
      <c r="D5" s="295"/>
      <c r="E5" s="235" t="s">
        <v>7</v>
      </c>
      <c r="F5" s="236" t="s">
        <v>8</v>
      </c>
      <c r="G5" s="236" t="s">
        <v>9</v>
      </c>
      <c r="H5" s="236" t="s">
        <v>10</v>
      </c>
      <c r="I5" s="236"/>
    </row>
    <row r="6" spans="1:9" ht="36.75" customHeight="1" x14ac:dyDescent="0.25">
      <c r="A6" s="293"/>
      <c r="B6" s="294"/>
      <c r="C6" s="294"/>
      <c r="D6" s="295"/>
      <c r="E6" s="237" t="s">
        <v>12</v>
      </c>
      <c r="F6" s="237" t="s">
        <v>13</v>
      </c>
      <c r="G6" s="237" t="s">
        <v>14</v>
      </c>
      <c r="H6" s="237" t="s">
        <v>15</v>
      </c>
      <c r="I6" s="237"/>
    </row>
    <row r="7" spans="1:9" ht="35.25" customHeight="1" x14ac:dyDescent="0.25">
      <c r="A7" s="297" t="s">
        <v>16</v>
      </c>
      <c r="B7" s="297"/>
      <c r="C7" s="297"/>
      <c r="D7" s="297"/>
      <c r="E7" s="298"/>
      <c r="F7" s="298"/>
      <c r="G7" s="298"/>
      <c r="H7" s="298"/>
      <c r="I7" s="298"/>
    </row>
    <row r="8" spans="1:9" ht="47.25" customHeight="1" x14ac:dyDescent="0.25">
      <c r="A8" s="11">
        <v>1</v>
      </c>
      <c r="B8" s="12" t="s">
        <v>17</v>
      </c>
      <c r="C8" s="13" t="s">
        <v>18</v>
      </c>
      <c r="D8" s="8">
        <v>0.25</v>
      </c>
      <c r="E8" s="18">
        <v>100</v>
      </c>
      <c r="F8" s="19">
        <v>100</v>
      </c>
      <c r="G8" s="18">
        <v>100</v>
      </c>
      <c r="H8" s="18">
        <v>100</v>
      </c>
      <c r="I8" s="13"/>
    </row>
    <row r="9" spans="1:9" ht="51.75" customHeight="1" x14ac:dyDescent="0.25">
      <c r="A9" s="11" t="s">
        <v>19</v>
      </c>
      <c r="B9" s="12" t="s">
        <v>20</v>
      </c>
      <c r="C9" s="13" t="s">
        <v>18</v>
      </c>
      <c r="D9" s="8">
        <v>0.25</v>
      </c>
      <c r="E9" s="15">
        <v>100</v>
      </c>
      <c r="F9" s="16">
        <v>100</v>
      </c>
      <c r="G9" s="15">
        <v>100</v>
      </c>
      <c r="H9" s="15">
        <v>100</v>
      </c>
      <c r="I9" s="15"/>
    </row>
    <row r="10" spans="1:9" ht="75" customHeight="1" x14ac:dyDescent="0.25">
      <c r="A10" s="11" t="s">
        <v>21</v>
      </c>
      <c r="B10" s="17" t="s">
        <v>22</v>
      </c>
      <c r="C10" s="8" t="s">
        <v>18</v>
      </c>
      <c r="D10" s="8">
        <v>0.25</v>
      </c>
      <c r="E10" s="191">
        <v>1.8</v>
      </c>
      <c r="F10" s="193">
        <v>1.8</v>
      </c>
      <c r="G10" s="191">
        <v>1.8</v>
      </c>
      <c r="H10" s="191">
        <v>1.8</v>
      </c>
      <c r="I10" s="8"/>
    </row>
    <row r="11" spans="1:9" ht="57.75" customHeight="1" x14ac:dyDescent="0.25">
      <c r="A11" s="11" t="s">
        <v>23</v>
      </c>
      <c r="B11" s="12" t="s">
        <v>24</v>
      </c>
      <c r="C11" s="13" t="s">
        <v>18</v>
      </c>
      <c r="D11" s="8">
        <v>0.25</v>
      </c>
      <c r="E11" s="19">
        <v>90.62</v>
      </c>
      <c r="F11" s="19">
        <v>90.62</v>
      </c>
      <c r="G11" s="18">
        <v>90.62</v>
      </c>
      <c r="H11" s="18">
        <v>90.62</v>
      </c>
      <c r="I11" s="18"/>
    </row>
    <row r="12" spans="1:9" ht="26.25" customHeight="1" x14ac:dyDescent="0.25">
      <c r="A12" s="299" t="s">
        <v>25</v>
      </c>
      <c r="B12" s="299"/>
      <c r="C12" s="299"/>
      <c r="D12" s="299"/>
      <c r="E12" s="299"/>
      <c r="F12" s="299"/>
      <c r="G12" s="299"/>
      <c r="H12" s="299"/>
    </row>
    <row r="13" spans="1:9" ht="42" customHeight="1" x14ac:dyDescent="0.25">
      <c r="A13" s="300" t="s">
        <v>26</v>
      </c>
      <c r="B13" s="300"/>
      <c r="C13" s="300"/>
      <c r="D13" s="300"/>
      <c r="E13" s="300"/>
      <c r="F13" s="300"/>
      <c r="G13" s="300"/>
      <c r="H13" s="301"/>
    </row>
    <row r="14" spans="1:9" ht="33" customHeight="1" x14ac:dyDescent="0.25">
      <c r="A14" s="11" t="s">
        <v>27</v>
      </c>
      <c r="B14" s="20" t="s">
        <v>28</v>
      </c>
      <c r="C14" s="13" t="s">
        <v>18</v>
      </c>
      <c r="D14" s="13">
        <v>0.04</v>
      </c>
      <c r="E14" s="14">
        <v>731.11</v>
      </c>
      <c r="F14" s="19">
        <f>302/450*1000</f>
        <v>671.11111111111109</v>
      </c>
      <c r="G14" s="19">
        <f t="shared" ref="G14" si="0">302/450*1000</f>
        <v>671.11111111111109</v>
      </c>
      <c r="H14" s="245">
        <f>302/450*1000</f>
        <v>671.11111111111109</v>
      </c>
      <c r="I14" s="244"/>
    </row>
    <row r="15" spans="1:9" ht="77.25" customHeight="1" x14ac:dyDescent="0.25">
      <c r="A15" s="21" t="s">
        <v>29</v>
      </c>
      <c r="B15" s="20" t="s">
        <v>30</v>
      </c>
      <c r="C15" s="13" t="s">
        <v>18</v>
      </c>
      <c r="D15" s="13">
        <v>0.04</v>
      </c>
      <c r="E15" s="23">
        <v>50</v>
      </c>
      <c r="F15" s="22">
        <v>50</v>
      </c>
      <c r="G15" s="23">
        <v>50</v>
      </c>
      <c r="H15" s="23">
        <v>50</v>
      </c>
      <c r="I15" s="23"/>
    </row>
    <row r="16" spans="1:9" ht="61.5" customHeight="1" x14ac:dyDescent="0.25">
      <c r="A16" s="21" t="s">
        <v>31</v>
      </c>
      <c r="B16" s="20" t="s">
        <v>32</v>
      </c>
      <c r="C16" s="13" t="s">
        <v>18</v>
      </c>
      <c r="D16" s="13">
        <v>0.04</v>
      </c>
      <c r="E16" s="13">
        <v>100</v>
      </c>
      <c r="F16" s="14">
        <v>100</v>
      </c>
      <c r="G16" s="13">
        <v>100</v>
      </c>
      <c r="H16" s="13">
        <v>100</v>
      </c>
      <c r="I16" s="13"/>
    </row>
    <row r="17" spans="1:9" s="24" customFormat="1" ht="33" customHeight="1" x14ac:dyDescent="0.25">
      <c r="A17" s="302" t="s">
        <v>33</v>
      </c>
      <c r="B17" s="302"/>
      <c r="C17" s="302"/>
      <c r="D17" s="302"/>
      <c r="E17" s="302"/>
      <c r="F17" s="302"/>
      <c r="G17" s="302"/>
      <c r="H17" s="302"/>
      <c r="I17" s="302"/>
    </row>
    <row r="18" spans="1:9" ht="63.75" customHeight="1" x14ac:dyDescent="0.25">
      <c r="A18" s="11" t="s">
        <v>34</v>
      </c>
      <c r="B18" s="20" t="s">
        <v>35</v>
      </c>
      <c r="C18" s="8" t="s">
        <v>18</v>
      </c>
      <c r="D18" s="13">
        <v>0.04</v>
      </c>
      <c r="E18" s="26">
        <v>0</v>
      </c>
      <c r="F18" s="27">
        <v>0</v>
      </c>
      <c r="G18" s="26">
        <v>0</v>
      </c>
      <c r="H18" s="26">
        <v>0</v>
      </c>
      <c r="I18" s="26"/>
    </row>
    <row r="19" spans="1:9" ht="40.5" customHeight="1" x14ac:dyDescent="0.25">
      <c r="A19" s="11" t="s">
        <v>36</v>
      </c>
      <c r="B19" s="12" t="s">
        <v>37</v>
      </c>
      <c r="C19" s="8" t="s">
        <v>18</v>
      </c>
      <c r="D19" s="13">
        <v>0.03</v>
      </c>
      <c r="E19" s="28">
        <v>100</v>
      </c>
      <c r="F19" s="29">
        <v>100</v>
      </c>
      <c r="G19" s="28">
        <v>100</v>
      </c>
      <c r="H19" s="28">
        <v>100</v>
      </c>
      <c r="I19" s="28"/>
    </row>
    <row r="20" spans="1:9" ht="64.5" customHeight="1" x14ac:dyDescent="0.25">
      <c r="A20" s="11" t="s">
        <v>38</v>
      </c>
      <c r="B20" s="12" t="s">
        <v>39</v>
      </c>
      <c r="C20" s="13" t="s">
        <v>18</v>
      </c>
      <c r="D20" s="13">
        <v>0.04</v>
      </c>
      <c r="E20" s="18">
        <v>5.4</v>
      </c>
      <c r="F20" s="19">
        <v>3.7</v>
      </c>
      <c r="G20" s="18">
        <v>3.7</v>
      </c>
      <c r="H20" s="18">
        <v>3.7</v>
      </c>
      <c r="I20" s="18"/>
    </row>
    <row r="21" spans="1:9" s="30" customFormat="1" ht="60.75" customHeight="1" x14ac:dyDescent="0.2">
      <c r="A21" s="11" t="s">
        <v>40</v>
      </c>
      <c r="B21" s="12" t="s">
        <v>41</v>
      </c>
      <c r="C21" s="8" t="s">
        <v>18</v>
      </c>
      <c r="D21" s="13">
        <v>0.04</v>
      </c>
      <c r="E21" s="13">
        <v>5.57</v>
      </c>
      <c r="F21" s="14">
        <v>5.22</v>
      </c>
      <c r="G21" s="13">
        <v>6.86</v>
      </c>
      <c r="H21" s="13">
        <v>6.86</v>
      </c>
      <c r="I21" s="13"/>
    </row>
    <row r="22" spans="1:9" ht="52.5" customHeight="1" x14ac:dyDescent="0.25">
      <c r="A22" s="11" t="s">
        <v>42</v>
      </c>
      <c r="B22" s="12" t="s">
        <v>44</v>
      </c>
      <c r="C22" s="28" t="s">
        <v>18</v>
      </c>
      <c r="D22" s="13">
        <v>0.04</v>
      </c>
      <c r="E22" s="28">
        <v>100</v>
      </c>
      <c r="F22" s="29">
        <v>100</v>
      </c>
      <c r="G22" s="28">
        <v>100</v>
      </c>
      <c r="H22" s="28">
        <v>100</v>
      </c>
      <c r="I22" s="28"/>
    </row>
    <row r="23" spans="1:9" ht="74.25" customHeight="1" x14ac:dyDescent="0.25">
      <c r="A23" s="11" t="s">
        <v>43</v>
      </c>
      <c r="B23" s="12" t="s">
        <v>46</v>
      </c>
      <c r="C23" s="28" t="s">
        <v>18</v>
      </c>
      <c r="D23" s="13">
        <v>0.04</v>
      </c>
      <c r="E23" s="28">
        <v>100</v>
      </c>
      <c r="F23" s="29">
        <v>100</v>
      </c>
      <c r="G23" s="28">
        <v>100</v>
      </c>
      <c r="H23" s="28">
        <v>100</v>
      </c>
      <c r="I23" s="28"/>
    </row>
    <row r="24" spans="1:9" ht="84.75" customHeight="1" x14ac:dyDescent="0.25">
      <c r="A24" s="11" t="s">
        <v>45</v>
      </c>
      <c r="B24" s="17" t="s">
        <v>48</v>
      </c>
      <c r="C24" s="8" t="s">
        <v>18</v>
      </c>
      <c r="D24" s="13">
        <v>0.04</v>
      </c>
      <c r="E24" s="191">
        <v>100</v>
      </c>
      <c r="F24" s="193">
        <v>100</v>
      </c>
      <c r="G24" s="191">
        <v>100</v>
      </c>
      <c r="H24" s="191">
        <v>100</v>
      </c>
      <c r="I24" s="8"/>
    </row>
    <row r="25" spans="1:9" ht="26.25" customHeight="1" x14ac:dyDescent="0.25">
      <c r="A25" s="303" t="s">
        <v>534</v>
      </c>
      <c r="B25" s="303"/>
      <c r="C25" s="303"/>
      <c r="D25" s="303"/>
      <c r="E25" s="303"/>
      <c r="F25" s="303"/>
      <c r="H25" s="31"/>
      <c r="I25" s="31"/>
    </row>
    <row r="26" spans="1:9" ht="64.5" customHeight="1" x14ac:dyDescent="0.25">
      <c r="A26" s="7" t="s">
        <v>49</v>
      </c>
      <c r="B26" s="17" t="s">
        <v>50</v>
      </c>
      <c r="C26" s="13" t="s">
        <v>18</v>
      </c>
      <c r="D26" s="13">
        <v>0.04</v>
      </c>
      <c r="E26" s="191">
        <v>71</v>
      </c>
      <c r="F26" s="193">
        <v>73</v>
      </c>
      <c r="G26" s="191">
        <v>75</v>
      </c>
      <c r="H26" s="191">
        <v>75</v>
      </c>
      <c r="I26" s="8"/>
    </row>
    <row r="27" spans="1:9" s="24" customFormat="1" ht="31.5" customHeight="1" x14ac:dyDescent="0.25">
      <c r="A27" s="304" t="s">
        <v>51</v>
      </c>
      <c r="B27" s="304"/>
      <c r="C27" s="304"/>
      <c r="D27" s="304"/>
      <c r="E27" s="2"/>
      <c r="F27" s="2"/>
      <c r="H27" s="32"/>
      <c r="I27" s="32"/>
    </row>
    <row r="28" spans="1:9" ht="27" customHeight="1" x14ac:dyDescent="0.25">
      <c r="A28" s="33" t="s">
        <v>52</v>
      </c>
      <c r="B28" s="17" t="s">
        <v>53</v>
      </c>
      <c r="C28" s="8" t="s">
        <v>18</v>
      </c>
      <c r="D28" s="13">
        <v>0.04</v>
      </c>
      <c r="E28" s="191">
        <v>81.5</v>
      </c>
      <c r="F28" s="191">
        <v>82</v>
      </c>
      <c r="G28" s="191">
        <v>83</v>
      </c>
      <c r="H28" s="191">
        <v>83</v>
      </c>
      <c r="I28" s="8"/>
    </row>
    <row r="29" spans="1:9" s="24" customFormat="1" ht="36.75" customHeight="1" x14ac:dyDescent="0.25">
      <c r="A29" s="304" t="s">
        <v>54</v>
      </c>
      <c r="B29" s="304"/>
      <c r="C29" s="304"/>
      <c r="D29" s="304"/>
      <c r="E29" s="304"/>
      <c r="F29" s="6"/>
      <c r="H29" s="32"/>
      <c r="I29" s="32"/>
    </row>
    <row r="30" spans="1:9" ht="36.75" customHeight="1" x14ac:dyDescent="0.25">
      <c r="A30" s="33" t="s">
        <v>55</v>
      </c>
      <c r="B30" s="34" t="s">
        <v>56</v>
      </c>
      <c r="C30" s="8" t="s">
        <v>18</v>
      </c>
      <c r="D30" s="13">
        <v>0.03</v>
      </c>
      <c r="E30" s="217">
        <v>79.06</v>
      </c>
      <c r="F30" s="217">
        <v>82</v>
      </c>
      <c r="G30" s="217">
        <v>84</v>
      </c>
      <c r="H30" s="217">
        <v>86</v>
      </c>
      <c r="I30" s="8"/>
    </row>
    <row r="31" spans="1:9" ht="36" customHeight="1" x14ac:dyDescent="0.25">
      <c r="A31" s="33" t="s">
        <v>57</v>
      </c>
      <c r="B31" s="17" t="s">
        <v>58</v>
      </c>
      <c r="C31" s="8" t="s">
        <v>18</v>
      </c>
      <c r="D31" s="13">
        <v>0.03</v>
      </c>
      <c r="E31" s="191">
        <v>215</v>
      </c>
      <c r="F31" s="191">
        <v>215</v>
      </c>
      <c r="G31" s="191">
        <v>215</v>
      </c>
      <c r="H31" s="191">
        <v>215</v>
      </c>
      <c r="I31" s="8"/>
    </row>
    <row r="32" spans="1:9" ht="43.5" customHeight="1" x14ac:dyDescent="0.25">
      <c r="A32" s="33" t="s">
        <v>59</v>
      </c>
      <c r="B32" s="17" t="s">
        <v>60</v>
      </c>
      <c r="C32" s="8" t="s">
        <v>18</v>
      </c>
      <c r="D32" s="13">
        <v>0.03</v>
      </c>
      <c r="E32" s="35">
        <v>0.47</v>
      </c>
      <c r="F32" s="35">
        <v>0.62</v>
      </c>
      <c r="G32" s="35">
        <v>0.64</v>
      </c>
      <c r="H32" s="35">
        <v>0.64</v>
      </c>
      <c r="I32" s="35"/>
    </row>
    <row r="33" spans="1:9" ht="43.5" customHeight="1" x14ac:dyDescent="0.25">
      <c r="A33" s="303" t="s">
        <v>61</v>
      </c>
      <c r="B33" s="303"/>
      <c r="C33" s="303"/>
      <c r="D33" s="303"/>
      <c r="E33" s="303"/>
      <c r="F33" s="35"/>
      <c r="G33" s="35"/>
      <c r="H33" s="35"/>
      <c r="I33" s="35"/>
    </row>
    <row r="34" spans="1:9" ht="64.5" customHeight="1" x14ac:dyDescent="0.25">
      <c r="A34" s="33" t="s">
        <v>62</v>
      </c>
      <c r="B34" s="17" t="s">
        <v>63</v>
      </c>
      <c r="C34" s="8" t="s">
        <v>18</v>
      </c>
      <c r="D34" s="8">
        <v>0.03</v>
      </c>
      <c r="E34" s="36">
        <v>7.6999999999999999E-2</v>
      </c>
      <c r="F34" s="36">
        <v>9.2399999999999996E-2</v>
      </c>
      <c r="G34" s="36">
        <v>0.1079</v>
      </c>
      <c r="H34" s="36">
        <v>0.1079</v>
      </c>
      <c r="I34" s="36"/>
    </row>
    <row r="35" spans="1:9" ht="45.75" customHeight="1" x14ac:dyDescent="0.25">
      <c r="A35" s="305" t="s">
        <v>64</v>
      </c>
      <c r="B35" s="305"/>
      <c r="C35" s="305"/>
      <c r="D35" s="305"/>
      <c r="E35" s="6"/>
      <c r="F35" s="6"/>
    </row>
    <row r="36" spans="1:9" ht="51" customHeight="1" x14ac:dyDescent="0.25">
      <c r="A36" s="306" t="s">
        <v>65</v>
      </c>
      <c r="B36" s="306"/>
      <c r="C36" s="306"/>
      <c r="D36" s="306"/>
      <c r="E36" s="306"/>
      <c r="F36" s="306"/>
      <c r="G36" s="37"/>
      <c r="H36" s="38"/>
      <c r="I36" s="38"/>
    </row>
    <row r="37" spans="1:9" ht="81.75" customHeight="1" x14ac:dyDescent="0.25">
      <c r="A37" s="11" t="s">
        <v>66</v>
      </c>
      <c r="B37" s="17" t="s">
        <v>67</v>
      </c>
      <c r="C37" s="8" t="s">
        <v>18</v>
      </c>
      <c r="D37" s="13">
        <v>0.04</v>
      </c>
      <c r="E37" s="8">
        <v>17</v>
      </c>
      <c r="F37" s="8">
        <v>18.100000000000001</v>
      </c>
      <c r="G37" s="8">
        <v>18.100000000000001</v>
      </c>
      <c r="H37" s="8">
        <v>18.100000000000001</v>
      </c>
      <c r="I37" s="8"/>
    </row>
    <row r="38" spans="1:9" ht="27" customHeight="1" x14ac:dyDescent="0.25">
      <c r="A38" s="39" t="s">
        <v>68</v>
      </c>
      <c r="B38" s="40"/>
      <c r="C38" s="40"/>
      <c r="D38" s="40"/>
      <c r="E38" s="40"/>
      <c r="F38" s="41"/>
    </row>
    <row r="39" spans="1:9" ht="38.25" customHeight="1" x14ac:dyDescent="0.25">
      <c r="A39" s="11" t="s">
        <v>34</v>
      </c>
      <c r="B39" s="17" t="s">
        <v>69</v>
      </c>
      <c r="C39" s="8" t="s">
        <v>18</v>
      </c>
      <c r="D39" s="13">
        <v>0.04</v>
      </c>
      <c r="E39" s="8">
        <v>41</v>
      </c>
      <c r="F39" s="8">
        <v>43</v>
      </c>
      <c r="G39" s="8">
        <v>45</v>
      </c>
      <c r="H39" s="8">
        <v>45</v>
      </c>
      <c r="I39" s="8"/>
    </row>
    <row r="40" spans="1:9" ht="18" customHeight="1" x14ac:dyDescent="0.25">
      <c r="A40" s="306" t="s">
        <v>70</v>
      </c>
      <c r="B40" s="306"/>
      <c r="C40" s="306"/>
      <c r="D40" s="306"/>
      <c r="E40" s="306"/>
      <c r="F40" s="306"/>
      <c r="G40" s="306"/>
    </row>
    <row r="41" spans="1:9" ht="45.75" customHeight="1" x14ac:dyDescent="0.25">
      <c r="A41" s="11" t="s">
        <v>71</v>
      </c>
      <c r="B41" s="17" t="s">
        <v>72</v>
      </c>
      <c r="C41" s="8" t="s">
        <v>18</v>
      </c>
      <c r="D41" s="13">
        <v>0.04</v>
      </c>
      <c r="E41" s="191">
        <v>29</v>
      </c>
      <c r="F41" s="191">
        <v>31</v>
      </c>
      <c r="G41" s="191">
        <v>33</v>
      </c>
      <c r="H41" s="191">
        <v>33</v>
      </c>
      <c r="I41" s="8"/>
    </row>
    <row r="42" spans="1:9" ht="36" customHeight="1" x14ac:dyDescent="0.25">
      <c r="A42" s="309" t="s">
        <v>73</v>
      </c>
      <c r="B42" s="309"/>
      <c r="C42" s="309"/>
      <c r="D42" s="309"/>
      <c r="E42" s="309"/>
      <c r="F42" s="309"/>
      <c r="G42" s="309"/>
      <c r="H42" s="309"/>
      <c r="I42" s="309"/>
    </row>
    <row r="43" spans="1:9" ht="40.5" customHeight="1" x14ac:dyDescent="0.25">
      <c r="A43" s="310" t="s">
        <v>74</v>
      </c>
      <c r="B43" s="310"/>
      <c r="C43" s="310"/>
      <c r="D43" s="310"/>
      <c r="E43" s="310"/>
      <c r="F43" s="310"/>
      <c r="G43" s="310"/>
      <c r="H43" s="38"/>
      <c r="I43" s="38"/>
    </row>
    <row r="44" spans="1:9" ht="84" customHeight="1" x14ac:dyDescent="0.25">
      <c r="A44" s="11" t="s">
        <v>75</v>
      </c>
      <c r="B44" s="12" t="s">
        <v>76</v>
      </c>
      <c r="C44" s="8" t="s">
        <v>77</v>
      </c>
      <c r="D44" s="13">
        <v>0.04</v>
      </c>
      <c r="E44" s="42">
        <v>1</v>
      </c>
      <c r="F44" s="42">
        <v>2</v>
      </c>
      <c r="G44" s="42">
        <v>0</v>
      </c>
      <c r="H44" s="42">
        <v>0</v>
      </c>
      <c r="I44" s="42"/>
    </row>
    <row r="45" spans="1:9" ht="109.5" customHeight="1" x14ac:dyDescent="0.25">
      <c r="A45" s="11" t="s">
        <v>78</v>
      </c>
      <c r="B45" s="12" t="s">
        <v>79</v>
      </c>
      <c r="C45" s="28" t="s">
        <v>18</v>
      </c>
      <c r="D45" s="13">
        <v>0.04</v>
      </c>
      <c r="E45" s="8">
        <v>0</v>
      </c>
      <c r="F45" s="8">
        <v>0</v>
      </c>
      <c r="G45" s="8">
        <v>0</v>
      </c>
      <c r="H45" s="8">
        <v>0</v>
      </c>
      <c r="I45" s="8"/>
    </row>
    <row r="46" spans="1:9" ht="35.25" customHeight="1" x14ac:dyDescent="0.25">
      <c r="A46" s="311" t="s">
        <v>80</v>
      </c>
      <c r="B46" s="311"/>
      <c r="C46" s="311"/>
      <c r="D46" s="311"/>
      <c r="E46" s="311"/>
      <c r="F46" s="311"/>
      <c r="G46" s="311"/>
      <c r="H46" s="311"/>
      <c r="I46" s="311"/>
    </row>
    <row r="47" spans="1:9" ht="54.75" customHeight="1" x14ac:dyDescent="0.25">
      <c r="A47" s="11" t="s">
        <v>81</v>
      </c>
      <c r="B47" s="12" t="s">
        <v>82</v>
      </c>
      <c r="C47" s="28" t="s">
        <v>18</v>
      </c>
      <c r="D47" s="13">
        <v>0.04</v>
      </c>
      <c r="E47" s="191">
        <v>90</v>
      </c>
      <c r="F47" s="191">
        <v>93</v>
      </c>
      <c r="G47" s="191">
        <v>93</v>
      </c>
      <c r="H47" s="191">
        <v>93</v>
      </c>
      <c r="I47" s="8"/>
    </row>
    <row r="48" spans="1:9" ht="33" customHeight="1" x14ac:dyDescent="0.25">
      <c r="A48" s="310" t="s">
        <v>83</v>
      </c>
      <c r="B48" s="310"/>
      <c r="C48" s="310"/>
      <c r="D48" s="310"/>
      <c r="E48" s="310"/>
      <c r="F48" s="310"/>
      <c r="H48" s="31"/>
      <c r="I48" s="31"/>
    </row>
    <row r="49" spans="1:9" ht="88.5" customHeight="1" x14ac:dyDescent="0.25">
      <c r="A49" s="11" t="s">
        <v>84</v>
      </c>
      <c r="B49" s="12" t="s">
        <v>85</v>
      </c>
      <c r="C49" s="28" t="s">
        <v>18</v>
      </c>
      <c r="D49" s="13">
        <v>0.04</v>
      </c>
      <c r="E49" s="19">
        <v>5</v>
      </c>
      <c r="F49" s="19">
        <v>5</v>
      </c>
      <c r="G49" s="18">
        <v>5</v>
      </c>
      <c r="H49" s="18">
        <v>5</v>
      </c>
      <c r="I49" s="18"/>
    </row>
    <row r="50" spans="1:9" ht="33" customHeight="1" x14ac:dyDescent="0.25">
      <c r="A50" s="307" t="s">
        <v>86</v>
      </c>
      <c r="B50" s="307"/>
      <c r="C50" s="307"/>
      <c r="D50" s="307"/>
      <c r="E50" s="307"/>
      <c r="F50" s="307"/>
      <c r="G50" s="307"/>
      <c r="H50" s="31"/>
      <c r="I50" s="31"/>
    </row>
    <row r="51" spans="1:9" ht="33.75" customHeight="1" x14ac:dyDescent="0.25">
      <c r="A51" s="308" t="s">
        <v>87</v>
      </c>
      <c r="B51" s="308"/>
      <c r="C51" s="308"/>
      <c r="D51" s="308"/>
      <c r="E51" s="308"/>
      <c r="F51" s="308"/>
      <c r="G51" s="308"/>
      <c r="H51" s="31"/>
      <c r="I51" s="31"/>
    </row>
    <row r="52" spans="1:9" ht="96" customHeight="1" x14ac:dyDescent="0.25">
      <c r="A52" s="11" t="s">
        <v>88</v>
      </c>
      <c r="B52" s="43" t="s">
        <v>89</v>
      </c>
      <c r="C52" s="8" t="s">
        <v>90</v>
      </c>
      <c r="D52" s="13">
        <v>0.03</v>
      </c>
      <c r="E52" s="8">
        <v>5</v>
      </c>
      <c r="F52" s="8">
        <v>5</v>
      </c>
      <c r="G52" s="8">
        <v>5</v>
      </c>
      <c r="H52" s="8">
        <v>5</v>
      </c>
      <c r="I52" s="8"/>
    </row>
    <row r="53" spans="1:9" ht="89.25" customHeight="1" x14ac:dyDescent="0.25">
      <c r="A53" s="11" t="s">
        <v>91</v>
      </c>
      <c r="B53" s="44" t="s">
        <v>92</v>
      </c>
      <c r="C53" s="8" t="s">
        <v>90</v>
      </c>
      <c r="D53" s="13">
        <v>0.03</v>
      </c>
      <c r="E53" s="8">
        <v>5</v>
      </c>
      <c r="F53" s="8">
        <v>5</v>
      </c>
      <c r="G53" s="8">
        <v>5</v>
      </c>
      <c r="H53" s="8">
        <v>5</v>
      </c>
      <c r="I53" s="8"/>
    </row>
    <row r="54" spans="1:9" ht="112.5" customHeight="1" x14ac:dyDescent="0.25">
      <c r="A54" s="11" t="s">
        <v>93</v>
      </c>
      <c r="B54" s="45" t="s">
        <v>94</v>
      </c>
      <c r="C54" s="8" t="s">
        <v>90</v>
      </c>
      <c r="D54" s="13">
        <v>0.03</v>
      </c>
      <c r="E54" s="8">
        <v>5</v>
      </c>
      <c r="F54" s="8">
        <v>5</v>
      </c>
      <c r="G54" s="8">
        <v>5</v>
      </c>
      <c r="H54" s="8">
        <v>5</v>
      </c>
      <c r="I54" s="8"/>
    </row>
    <row r="55" spans="1:9" x14ac:dyDescent="0.25">
      <c r="D55" s="46"/>
    </row>
    <row r="56" spans="1:9" ht="20.25" customHeight="1" x14ac:dyDescent="0.25">
      <c r="A56" s="47"/>
      <c r="B56" s="2" t="s">
        <v>95</v>
      </c>
    </row>
  </sheetData>
  <mergeCells count="24">
    <mergeCell ref="A50:G50"/>
    <mergeCell ref="A51:G51"/>
    <mergeCell ref="A40:G40"/>
    <mergeCell ref="A42:I42"/>
    <mergeCell ref="A43:G43"/>
    <mergeCell ref="A46:I46"/>
    <mergeCell ref="A48:F48"/>
    <mergeCell ref="A27:D27"/>
    <mergeCell ref="A29:E29"/>
    <mergeCell ref="A33:E33"/>
    <mergeCell ref="A35:D35"/>
    <mergeCell ref="A36:F36"/>
    <mergeCell ref="A7:I7"/>
    <mergeCell ref="A12:H12"/>
    <mergeCell ref="A13:H13"/>
    <mergeCell ref="A17:I17"/>
    <mergeCell ref="A25:F25"/>
    <mergeCell ref="D1:G2"/>
    <mergeCell ref="A3:H3"/>
    <mergeCell ref="A4:A6"/>
    <mergeCell ref="B4:B6"/>
    <mergeCell ref="C4:C6"/>
    <mergeCell ref="D4:D6"/>
    <mergeCell ref="E4:I4"/>
  </mergeCells>
  <printOptions gridLines="1"/>
  <pageMargins left="0.31527777777777799" right="0.118055555555556" top="0.31527777777777799" bottom="0.19652777777777802" header="0.51180555555555496" footer="0.51180555555555496"/>
  <pageSetup paperSize="9" scale="76" firstPageNumber="0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  <pageSetUpPr fitToPage="1"/>
  </sheetPr>
  <dimension ref="A1:IW53"/>
  <sheetViews>
    <sheetView view="pageBreakPreview" topLeftCell="A7" zoomScale="60" zoomScaleNormal="70" workbookViewId="0">
      <selection activeCell="H22" sqref="H22:N24"/>
    </sheetView>
  </sheetViews>
  <sheetFormatPr defaultColWidth="9.140625" defaultRowHeight="15.75" x14ac:dyDescent="0.25"/>
  <cols>
    <col min="1" max="1" width="8.42578125" style="141" customWidth="1"/>
    <col min="2" max="2" width="83.5703125" style="2" customWidth="1"/>
    <col min="3" max="3" width="21" style="142" customWidth="1"/>
    <col min="4" max="4" width="10.7109375" style="142" customWidth="1"/>
    <col min="5" max="5" width="12.140625" style="142" customWidth="1"/>
    <col min="6" max="6" width="14.28515625" style="142" customWidth="1"/>
    <col min="7" max="7" width="11.85546875" style="142" customWidth="1"/>
    <col min="8" max="8" width="18.7109375" style="2" customWidth="1"/>
    <col min="9" max="9" width="18.7109375" style="113" hidden="1" customWidth="1"/>
    <col min="10" max="12" width="18.7109375" style="24" customWidth="1"/>
    <col min="13" max="13" width="18.7109375" style="24" hidden="1" customWidth="1"/>
    <col min="14" max="14" width="14.42578125" style="2" customWidth="1"/>
    <col min="15" max="15" width="44" style="2" customWidth="1"/>
    <col min="16" max="16" width="8.140625" style="2" customWidth="1"/>
    <col min="17" max="17" width="25.28515625" style="2" customWidth="1"/>
    <col min="18" max="257" width="9.140625" style="2"/>
  </cols>
  <sheetData>
    <row r="1" spans="1:16" s="2" customFormat="1" ht="46.5" customHeight="1" x14ac:dyDescent="0.25">
      <c r="A1" s="141"/>
      <c r="B1" s="59"/>
      <c r="C1" s="142"/>
      <c r="D1" s="142"/>
      <c r="E1" s="142"/>
      <c r="F1" s="142"/>
      <c r="G1" s="142"/>
      <c r="I1" s="113"/>
      <c r="J1" s="24"/>
      <c r="K1" s="24"/>
      <c r="L1" s="24"/>
      <c r="M1" s="24"/>
      <c r="N1" s="312" t="s">
        <v>426</v>
      </c>
      <c r="O1" s="312"/>
    </row>
    <row r="2" spans="1:16" s="2" customFormat="1" ht="41.25" customHeight="1" x14ac:dyDescent="0.25">
      <c r="A2" s="389" t="s">
        <v>247</v>
      </c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  <c r="O2" s="389"/>
    </row>
    <row r="3" spans="1:16" s="2" customFormat="1" ht="41.25" customHeight="1" x14ac:dyDescent="0.25">
      <c r="A3" s="319" t="s">
        <v>2</v>
      </c>
      <c r="B3" s="319" t="s">
        <v>248</v>
      </c>
      <c r="C3" s="319" t="s">
        <v>107</v>
      </c>
      <c r="D3" s="319" t="s">
        <v>101</v>
      </c>
      <c r="E3" s="319"/>
      <c r="F3" s="319"/>
      <c r="G3" s="319"/>
      <c r="H3" s="390" t="s">
        <v>249</v>
      </c>
      <c r="I3" s="390"/>
      <c r="J3" s="390"/>
      <c r="K3" s="390"/>
      <c r="L3" s="390"/>
      <c r="M3" s="390"/>
      <c r="N3" s="390"/>
      <c r="O3" s="319" t="s">
        <v>427</v>
      </c>
    </row>
    <row r="4" spans="1:16" s="2" customFormat="1" ht="41.25" customHeight="1" x14ac:dyDescent="0.25">
      <c r="A4" s="319"/>
      <c r="B4" s="319"/>
      <c r="C4" s="319"/>
      <c r="D4" s="319"/>
      <c r="E4" s="319"/>
      <c r="F4" s="319"/>
      <c r="G4" s="319"/>
      <c r="H4" s="391" t="s">
        <v>7</v>
      </c>
      <c r="I4" s="354" t="s">
        <v>418</v>
      </c>
      <c r="J4" s="319" t="str">
        <f>'Мероприятия подпрограммы 1'!J4:J5</f>
        <v>Текущий финансовый год</v>
      </c>
      <c r="K4" s="319" t="str">
        <f>'Мероприятия подпрограммы 1'!K4:K5</f>
        <v>Очередной финансовый год</v>
      </c>
      <c r="L4" s="319" t="str">
        <f>'Мероприятия подпрограммы 1'!L4:L5</f>
        <v xml:space="preserve">Первый  год планового периода </v>
      </c>
      <c r="M4" s="319" t="str">
        <f>'Мероприятия подпрограммы 1'!M4:M5</f>
        <v xml:space="preserve">Второй  год планового периода </v>
      </c>
      <c r="N4" s="392" t="s">
        <v>103</v>
      </c>
      <c r="O4" s="319"/>
    </row>
    <row r="5" spans="1:16" s="2" customFormat="1" ht="32.25" customHeight="1" x14ac:dyDescent="0.25">
      <c r="A5" s="319"/>
      <c r="B5" s="319"/>
      <c r="C5" s="319"/>
      <c r="D5" s="319"/>
      <c r="E5" s="319"/>
      <c r="F5" s="319"/>
      <c r="G5" s="319"/>
      <c r="H5" s="391"/>
      <c r="I5" s="354"/>
      <c r="J5" s="319"/>
      <c r="K5" s="319"/>
      <c r="L5" s="319"/>
      <c r="M5" s="319"/>
      <c r="N5" s="392"/>
      <c r="O5" s="319"/>
    </row>
    <row r="6" spans="1:16" s="2" customFormat="1" ht="37.5" customHeight="1" x14ac:dyDescent="0.25">
      <c r="A6" s="319"/>
      <c r="B6" s="319"/>
      <c r="C6" s="319"/>
      <c r="D6" s="143" t="s">
        <v>107</v>
      </c>
      <c r="E6" s="9" t="s">
        <v>108</v>
      </c>
      <c r="F6" s="9" t="s">
        <v>109</v>
      </c>
      <c r="G6" s="9" t="s">
        <v>110</v>
      </c>
      <c r="H6" s="204" t="s">
        <v>12</v>
      </c>
      <c r="I6" s="117"/>
      <c r="J6" s="204" t="s">
        <v>13</v>
      </c>
      <c r="K6" s="204" t="s">
        <v>14</v>
      </c>
      <c r="L6" s="204" t="s">
        <v>15</v>
      </c>
      <c r="M6" s="205"/>
      <c r="N6" s="392"/>
      <c r="O6" s="319"/>
    </row>
    <row r="7" spans="1:16" ht="27" customHeight="1" x14ac:dyDescent="0.25">
      <c r="A7" s="316" t="s">
        <v>421</v>
      </c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6"/>
    </row>
    <row r="8" spans="1:16" ht="42.75" customHeight="1" x14ac:dyDescent="0.25">
      <c r="A8" s="393" t="s">
        <v>428</v>
      </c>
      <c r="B8" s="393"/>
      <c r="C8" s="393"/>
      <c r="D8" s="393"/>
      <c r="E8" s="393"/>
      <c r="F8" s="393"/>
      <c r="G8" s="393"/>
      <c r="H8" s="393"/>
      <c r="I8" s="393"/>
      <c r="J8" s="393"/>
      <c r="K8" s="393"/>
      <c r="L8" s="393"/>
      <c r="M8" s="393"/>
      <c r="N8" s="393"/>
      <c r="O8" s="393"/>
    </row>
    <row r="9" spans="1:16" ht="121.5" customHeight="1" x14ac:dyDescent="0.25">
      <c r="A9" s="224" t="s">
        <v>429</v>
      </c>
      <c r="B9" s="225" t="s">
        <v>430</v>
      </c>
      <c r="C9" s="226" t="s">
        <v>252</v>
      </c>
      <c r="D9" s="224" t="s">
        <v>117</v>
      </c>
      <c r="E9" s="224" t="s">
        <v>306</v>
      </c>
      <c r="F9" s="224" t="s">
        <v>431</v>
      </c>
      <c r="G9" s="224" t="s">
        <v>432</v>
      </c>
      <c r="H9" s="229"/>
      <c r="I9" s="230"/>
      <c r="J9" s="229">
        <v>40</v>
      </c>
      <c r="K9" s="229">
        <v>40</v>
      </c>
      <c r="L9" s="229">
        <v>40</v>
      </c>
      <c r="M9" s="229"/>
      <c r="N9" s="229">
        <f>SUM(H9:M9)</f>
        <v>120</v>
      </c>
      <c r="O9" s="227" t="s">
        <v>433</v>
      </c>
    </row>
    <row r="10" spans="1:16" ht="33" customHeight="1" x14ac:dyDescent="0.25">
      <c r="A10" s="394" t="s">
        <v>434</v>
      </c>
      <c r="B10" s="394"/>
      <c r="C10" s="394"/>
      <c r="D10" s="394"/>
      <c r="E10" s="394"/>
      <c r="F10" s="394"/>
      <c r="G10" s="394"/>
      <c r="H10" s="394"/>
      <c r="I10" s="394"/>
      <c r="J10" s="394"/>
      <c r="K10" s="394"/>
      <c r="L10" s="394"/>
      <c r="M10" s="394"/>
      <c r="N10" s="394"/>
      <c r="O10" s="394"/>
    </row>
    <row r="11" spans="1:16" ht="102.75" customHeight="1" x14ac:dyDescent="0.25">
      <c r="A11" s="228" t="s">
        <v>34</v>
      </c>
      <c r="B11" s="227" t="s">
        <v>435</v>
      </c>
      <c r="C11" s="226" t="s">
        <v>252</v>
      </c>
      <c r="D11" s="224" t="s">
        <v>117</v>
      </c>
      <c r="E11" s="224" t="s">
        <v>306</v>
      </c>
      <c r="F11" s="224" t="s">
        <v>436</v>
      </c>
      <c r="G11" s="224" t="s">
        <v>308</v>
      </c>
      <c r="H11" s="229">
        <v>12.5</v>
      </c>
      <c r="I11" s="230"/>
      <c r="J11" s="229">
        <v>30</v>
      </c>
      <c r="K11" s="229">
        <v>30</v>
      </c>
      <c r="L11" s="229">
        <v>30</v>
      </c>
      <c r="M11" s="229"/>
      <c r="N11" s="229">
        <f>SUM(H11:M11)</f>
        <v>102.5</v>
      </c>
      <c r="O11" s="225" t="s">
        <v>437</v>
      </c>
    </row>
    <row r="12" spans="1:16" s="30" customFormat="1" ht="35.25" customHeight="1" x14ac:dyDescent="0.2">
      <c r="A12" s="395" t="s">
        <v>438</v>
      </c>
      <c r="B12" s="395"/>
      <c r="C12" s="395"/>
      <c r="D12" s="395"/>
      <c r="E12" s="395"/>
      <c r="F12" s="395"/>
      <c r="G12" s="395"/>
      <c r="H12" s="395"/>
      <c r="I12" s="395"/>
      <c r="J12" s="395"/>
      <c r="K12" s="395"/>
      <c r="L12" s="395"/>
      <c r="M12" s="395"/>
      <c r="N12" s="395"/>
      <c r="O12" s="395"/>
      <c r="P12" s="145"/>
    </row>
    <row r="13" spans="1:16" ht="228.75" customHeight="1" x14ac:dyDescent="0.25">
      <c r="A13" s="10" t="s">
        <v>71</v>
      </c>
      <c r="B13" s="219" t="s">
        <v>439</v>
      </c>
      <c r="C13" s="9" t="s">
        <v>252</v>
      </c>
      <c r="D13" s="10" t="s">
        <v>117</v>
      </c>
      <c r="E13" s="10" t="s">
        <v>306</v>
      </c>
      <c r="F13" s="10" t="s">
        <v>440</v>
      </c>
      <c r="G13" s="10" t="s">
        <v>308</v>
      </c>
      <c r="H13" s="231">
        <v>118.9</v>
      </c>
      <c r="I13" s="232"/>
      <c r="J13" s="231">
        <v>120</v>
      </c>
      <c r="K13" s="231">
        <v>120</v>
      </c>
      <c r="L13" s="231">
        <v>120</v>
      </c>
      <c r="M13" s="231"/>
      <c r="N13" s="231">
        <f>SUM(H13:M13)</f>
        <v>478.9</v>
      </c>
      <c r="O13" s="44" t="s">
        <v>441</v>
      </c>
    </row>
    <row r="14" spans="1:16" ht="22.5" customHeight="1" x14ac:dyDescent="0.25">
      <c r="A14" s="396" t="s">
        <v>413</v>
      </c>
      <c r="B14" s="396"/>
      <c r="C14" s="110"/>
      <c r="D14" s="110"/>
      <c r="E14" s="110"/>
      <c r="F14" s="10"/>
      <c r="G14" s="110"/>
      <c r="H14" s="231">
        <f t="shared" ref="H14:N14" si="0">H13+H11+H9</f>
        <v>131.4</v>
      </c>
      <c r="I14" s="232">
        <f t="shared" si="0"/>
        <v>0</v>
      </c>
      <c r="J14" s="231">
        <f t="shared" si="0"/>
        <v>190</v>
      </c>
      <c r="K14" s="231">
        <f t="shared" si="0"/>
        <v>190</v>
      </c>
      <c r="L14" s="231">
        <f t="shared" si="0"/>
        <v>190</v>
      </c>
      <c r="M14" s="231">
        <f t="shared" si="0"/>
        <v>0</v>
      </c>
      <c r="N14" s="231">
        <f t="shared" si="0"/>
        <v>701.4</v>
      </c>
      <c r="O14" s="60"/>
    </row>
    <row r="15" spans="1:16" ht="39" customHeight="1" x14ac:dyDescent="0.25">
      <c r="A15" s="146"/>
      <c r="B15" s="400" t="s">
        <v>150</v>
      </c>
      <c r="C15" s="400"/>
      <c r="D15" s="400"/>
      <c r="E15" s="400"/>
      <c r="F15" s="400"/>
      <c r="G15" s="400"/>
      <c r="H15" s="400"/>
      <c r="I15" s="400"/>
      <c r="J15" s="400"/>
      <c r="K15" s="400"/>
      <c r="L15" s="400"/>
      <c r="M15" s="400"/>
      <c r="N15" s="400"/>
      <c r="O15" s="400"/>
    </row>
    <row r="16" spans="1:16" ht="15.75" customHeight="1" x14ac:dyDescent="0.25">
      <c r="A16" s="147"/>
      <c r="B16" s="148"/>
      <c r="C16" s="401" t="s">
        <v>140</v>
      </c>
      <c r="D16" s="401"/>
      <c r="E16" s="401"/>
      <c r="F16" s="401"/>
      <c r="G16" s="401"/>
      <c r="H16" s="149"/>
      <c r="I16" s="137"/>
      <c r="J16" s="149"/>
      <c r="K16" s="149"/>
      <c r="L16" s="149"/>
      <c r="M16" s="149"/>
      <c r="N16" s="149"/>
    </row>
    <row r="17" spans="1:15" ht="15.75" customHeight="1" x14ac:dyDescent="0.25">
      <c r="A17" s="147"/>
      <c r="B17" s="150"/>
      <c r="C17" s="402" t="s">
        <v>141</v>
      </c>
      <c r="D17" s="402"/>
      <c r="E17" s="402"/>
      <c r="F17" s="402"/>
      <c r="G17" s="402"/>
      <c r="H17" s="151"/>
      <c r="I17" s="136"/>
      <c r="J17" s="151"/>
      <c r="K17" s="151"/>
      <c r="L17" s="151"/>
      <c r="M17" s="151"/>
      <c r="N17" s="151"/>
      <c r="O17" s="152"/>
    </row>
    <row r="18" spans="1:15" ht="15.75" customHeight="1" x14ac:dyDescent="0.3">
      <c r="A18" s="147"/>
      <c r="B18" s="150"/>
      <c r="C18" s="402" t="s">
        <v>143</v>
      </c>
      <c r="D18" s="402"/>
      <c r="E18" s="402"/>
      <c r="F18" s="402"/>
      <c r="G18" s="402"/>
      <c r="H18" s="233">
        <f t="shared" ref="H18:N18" si="1">H14</f>
        <v>131.4</v>
      </c>
      <c r="I18" s="234">
        <f t="shared" si="1"/>
        <v>0</v>
      </c>
      <c r="J18" s="233">
        <f t="shared" si="1"/>
        <v>190</v>
      </c>
      <c r="K18" s="233">
        <f t="shared" si="1"/>
        <v>190</v>
      </c>
      <c r="L18" s="233">
        <f t="shared" si="1"/>
        <v>190</v>
      </c>
      <c r="M18" s="233">
        <f t="shared" si="1"/>
        <v>0</v>
      </c>
      <c r="N18" s="233">
        <f t="shared" si="1"/>
        <v>701.4</v>
      </c>
      <c r="O18" s="152"/>
    </row>
    <row r="19" spans="1:15" ht="15.75" customHeight="1" x14ac:dyDescent="0.3">
      <c r="A19" s="147"/>
      <c r="B19" s="150"/>
      <c r="C19" s="399" t="s">
        <v>413</v>
      </c>
      <c r="D19" s="399"/>
      <c r="E19" s="399"/>
      <c r="F19" s="399"/>
      <c r="G19" s="399"/>
      <c r="H19" s="233">
        <f t="shared" ref="H19:N19" si="2">SUM(H16:H18)</f>
        <v>131.4</v>
      </c>
      <c r="I19" s="234">
        <f t="shared" si="2"/>
        <v>0</v>
      </c>
      <c r="J19" s="233">
        <f t="shared" si="2"/>
        <v>190</v>
      </c>
      <c r="K19" s="233">
        <f t="shared" si="2"/>
        <v>190</v>
      </c>
      <c r="L19" s="233">
        <f t="shared" si="2"/>
        <v>190</v>
      </c>
      <c r="M19" s="233">
        <f t="shared" si="2"/>
        <v>0</v>
      </c>
      <c r="N19" s="233">
        <f t="shared" si="2"/>
        <v>701.4</v>
      </c>
      <c r="O19" s="152"/>
    </row>
    <row r="20" spans="1:15" x14ac:dyDescent="0.25">
      <c r="A20" s="147"/>
      <c r="B20" s="150"/>
      <c r="C20" s="153"/>
      <c r="D20" s="154"/>
      <c r="E20" s="154"/>
      <c r="F20" s="154"/>
      <c r="G20" s="154"/>
      <c r="H20" s="152"/>
      <c r="I20" s="138"/>
      <c r="J20" s="152"/>
      <c r="K20" s="152"/>
      <c r="L20" s="152"/>
      <c r="M20" s="152"/>
      <c r="N20" s="152"/>
      <c r="O20" s="152"/>
    </row>
    <row r="21" spans="1:15" ht="21.75" customHeight="1" x14ac:dyDescent="0.25">
      <c r="A21" s="147"/>
      <c r="B21" s="397" t="s">
        <v>414</v>
      </c>
      <c r="C21" s="397"/>
      <c r="D21" s="397"/>
      <c r="E21" s="397"/>
      <c r="F21" s="397"/>
      <c r="G21" s="397"/>
      <c r="H21" s="397"/>
      <c r="I21" s="397"/>
      <c r="J21" s="397"/>
      <c r="K21" s="397"/>
      <c r="L21" s="397"/>
      <c r="M21" s="397"/>
      <c r="N21" s="397"/>
      <c r="O21" s="397"/>
    </row>
    <row r="22" spans="1:15" ht="18.75" x14ac:dyDescent="0.3">
      <c r="A22" s="147"/>
      <c r="B22" s="150"/>
      <c r="C22" s="398" t="s">
        <v>260</v>
      </c>
      <c r="D22" s="398"/>
      <c r="E22" s="398"/>
      <c r="F22" s="398"/>
      <c r="G22" s="398"/>
      <c r="H22" s="233">
        <f t="shared" ref="H22:N22" si="3">H14</f>
        <v>131.4</v>
      </c>
      <c r="I22" s="234">
        <f t="shared" si="3"/>
        <v>0</v>
      </c>
      <c r="J22" s="233">
        <f t="shared" si="3"/>
        <v>190</v>
      </c>
      <c r="K22" s="233">
        <f t="shared" si="3"/>
        <v>190</v>
      </c>
      <c r="L22" s="233">
        <f t="shared" si="3"/>
        <v>190</v>
      </c>
      <c r="M22" s="233">
        <f t="shared" si="3"/>
        <v>0</v>
      </c>
      <c r="N22" s="233">
        <f t="shared" si="3"/>
        <v>701.4</v>
      </c>
      <c r="O22" s="152"/>
    </row>
    <row r="23" spans="1:15" ht="18.75" x14ac:dyDescent="0.3">
      <c r="A23" s="147"/>
      <c r="B23" s="150"/>
      <c r="C23" s="398" t="s">
        <v>415</v>
      </c>
      <c r="D23" s="398"/>
      <c r="E23" s="398"/>
      <c r="F23" s="398"/>
      <c r="G23" s="398"/>
      <c r="H23" s="233"/>
      <c r="I23" s="234"/>
      <c r="J23" s="233"/>
      <c r="K23" s="233"/>
      <c r="L23" s="233"/>
      <c r="M23" s="233"/>
      <c r="N23" s="233"/>
      <c r="O23" s="152"/>
    </row>
    <row r="24" spans="1:15" ht="18.75" x14ac:dyDescent="0.3">
      <c r="A24" s="147"/>
      <c r="B24" s="150"/>
      <c r="C24" s="399" t="s">
        <v>413</v>
      </c>
      <c r="D24" s="399"/>
      <c r="E24" s="399"/>
      <c r="F24" s="399"/>
      <c r="G24" s="399"/>
      <c r="H24" s="233">
        <f t="shared" ref="H24:N24" si="4">SUM(H22:H23)</f>
        <v>131.4</v>
      </c>
      <c r="I24" s="234">
        <f t="shared" si="4"/>
        <v>0</v>
      </c>
      <c r="J24" s="233">
        <f t="shared" si="4"/>
        <v>190</v>
      </c>
      <c r="K24" s="233">
        <f t="shared" si="4"/>
        <v>190</v>
      </c>
      <c r="L24" s="233">
        <f t="shared" si="4"/>
        <v>190</v>
      </c>
      <c r="M24" s="233">
        <f t="shared" si="4"/>
        <v>0</v>
      </c>
      <c r="N24" s="233">
        <f t="shared" si="4"/>
        <v>701.4</v>
      </c>
      <c r="O24" s="152"/>
    </row>
    <row r="25" spans="1:15" x14ac:dyDescent="0.25">
      <c r="A25" s="147"/>
      <c r="B25" s="155"/>
      <c r="C25" s="154"/>
      <c r="D25" s="154"/>
      <c r="E25" s="154"/>
      <c r="F25" s="154"/>
      <c r="G25" s="154"/>
      <c r="H25" s="152"/>
      <c r="I25" s="138"/>
      <c r="J25" s="156"/>
      <c r="K25" s="156"/>
      <c r="L25" s="156"/>
      <c r="M25" s="156"/>
      <c r="N25" s="152"/>
      <c r="O25" s="152"/>
    </row>
    <row r="26" spans="1:15" s="53" customFormat="1" x14ac:dyDescent="0.25">
      <c r="A26" s="2" t="s">
        <v>95</v>
      </c>
      <c r="I26" s="99"/>
      <c r="J26" s="157"/>
      <c r="K26" s="157"/>
      <c r="L26" s="157"/>
      <c r="M26" s="157"/>
    </row>
    <row r="27" spans="1:15" x14ac:dyDescent="0.25">
      <c r="A27" s="147"/>
      <c r="B27" s="158"/>
      <c r="C27" s="159"/>
      <c r="D27" s="159"/>
      <c r="E27" s="159"/>
      <c r="F27" s="159"/>
      <c r="G27" s="159"/>
    </row>
    <row r="28" spans="1:15" x14ac:dyDescent="0.25">
      <c r="A28" s="147"/>
      <c r="B28" s="158"/>
      <c r="C28" s="159"/>
      <c r="D28" s="159"/>
      <c r="E28" s="159"/>
      <c r="F28" s="159"/>
      <c r="G28" s="159"/>
    </row>
    <row r="29" spans="1:15" x14ac:dyDescent="0.25">
      <c r="A29" s="147"/>
      <c r="B29" s="158"/>
      <c r="C29" s="159"/>
      <c r="D29" s="159"/>
      <c r="E29" s="159"/>
      <c r="F29" s="159"/>
      <c r="G29" s="159"/>
    </row>
    <row r="30" spans="1:15" x14ac:dyDescent="0.25">
      <c r="A30" s="147"/>
      <c r="B30" s="158"/>
      <c r="C30" s="159"/>
      <c r="D30" s="159"/>
      <c r="E30" s="159"/>
      <c r="F30" s="159"/>
      <c r="G30" s="159"/>
    </row>
    <row r="31" spans="1:15" x14ac:dyDescent="0.25">
      <c r="A31" s="147"/>
      <c r="B31" s="158"/>
      <c r="C31" s="159"/>
      <c r="D31" s="159"/>
      <c r="E31" s="159"/>
      <c r="F31" s="159"/>
      <c r="G31" s="159"/>
    </row>
    <row r="32" spans="1:15" x14ac:dyDescent="0.25">
      <c r="A32" s="147"/>
      <c r="B32" s="158"/>
      <c r="C32" s="159"/>
      <c r="D32" s="159"/>
      <c r="E32" s="159"/>
      <c r="F32" s="159"/>
      <c r="G32" s="159"/>
    </row>
    <row r="33" spans="1:7" x14ac:dyDescent="0.25">
      <c r="A33" s="147"/>
      <c r="B33" s="158"/>
      <c r="C33" s="159"/>
      <c r="D33" s="159"/>
      <c r="E33" s="159"/>
      <c r="F33" s="159"/>
      <c r="G33" s="159"/>
    </row>
    <row r="34" spans="1:7" x14ac:dyDescent="0.25">
      <c r="A34" s="147"/>
      <c r="B34" s="158"/>
      <c r="C34" s="159"/>
      <c r="D34" s="159"/>
      <c r="E34" s="159"/>
      <c r="F34" s="159"/>
      <c r="G34" s="159"/>
    </row>
    <row r="35" spans="1:7" x14ac:dyDescent="0.25">
      <c r="A35" s="147"/>
      <c r="B35" s="158"/>
      <c r="C35" s="159"/>
      <c r="D35" s="159"/>
      <c r="E35" s="159"/>
      <c r="F35" s="159"/>
      <c r="G35" s="159"/>
    </row>
    <row r="36" spans="1:7" x14ac:dyDescent="0.25">
      <c r="A36" s="147"/>
      <c r="B36" s="158"/>
      <c r="C36" s="159"/>
      <c r="D36" s="159"/>
      <c r="E36" s="159"/>
      <c r="F36" s="159"/>
      <c r="G36" s="159"/>
    </row>
    <row r="37" spans="1:7" x14ac:dyDescent="0.25">
      <c r="A37" s="147"/>
      <c r="B37" s="158"/>
      <c r="C37" s="159"/>
      <c r="D37" s="159"/>
      <c r="E37" s="159"/>
      <c r="F37" s="159"/>
      <c r="G37" s="159"/>
    </row>
    <row r="38" spans="1:7" x14ac:dyDescent="0.25">
      <c r="A38" s="147"/>
      <c r="B38" s="158"/>
      <c r="C38" s="159"/>
      <c r="D38" s="159"/>
      <c r="E38" s="159"/>
      <c r="F38" s="159"/>
      <c r="G38" s="159"/>
    </row>
    <row r="39" spans="1:7" x14ac:dyDescent="0.25">
      <c r="A39" s="147"/>
      <c r="B39" s="158"/>
      <c r="C39" s="159"/>
      <c r="D39" s="159"/>
      <c r="E39" s="159"/>
      <c r="F39" s="159"/>
      <c r="G39" s="159"/>
    </row>
    <row r="40" spans="1:7" x14ac:dyDescent="0.25">
      <c r="A40" s="147"/>
      <c r="B40" s="158"/>
      <c r="C40" s="159"/>
      <c r="D40" s="159"/>
      <c r="E40" s="159"/>
      <c r="F40" s="159"/>
      <c r="G40" s="159"/>
    </row>
    <row r="41" spans="1:7" x14ac:dyDescent="0.25">
      <c r="A41" s="147"/>
      <c r="B41" s="158"/>
      <c r="C41" s="159"/>
      <c r="D41" s="159"/>
      <c r="E41" s="159"/>
      <c r="F41" s="159"/>
      <c r="G41" s="159"/>
    </row>
    <row r="42" spans="1:7" x14ac:dyDescent="0.25">
      <c r="A42" s="147"/>
      <c r="B42" s="158"/>
      <c r="C42" s="159"/>
      <c r="D42" s="159"/>
      <c r="E42" s="159"/>
      <c r="F42" s="159"/>
      <c r="G42" s="159"/>
    </row>
    <row r="43" spans="1:7" x14ac:dyDescent="0.25">
      <c r="A43" s="147"/>
      <c r="B43" s="158"/>
      <c r="C43" s="159"/>
      <c r="D43" s="159"/>
      <c r="E43" s="159"/>
      <c r="F43" s="159"/>
      <c r="G43" s="159"/>
    </row>
    <row r="44" spans="1:7" x14ac:dyDescent="0.25">
      <c r="A44" s="147"/>
      <c r="B44" s="158"/>
      <c r="C44" s="159"/>
      <c r="D44" s="159"/>
      <c r="E44" s="159"/>
      <c r="F44" s="159"/>
      <c r="G44" s="159"/>
    </row>
    <row r="45" spans="1:7" x14ac:dyDescent="0.25">
      <c r="A45" s="147"/>
      <c r="B45" s="158"/>
      <c r="C45" s="159"/>
      <c r="D45" s="159"/>
      <c r="E45" s="159"/>
      <c r="F45" s="159"/>
      <c r="G45" s="159"/>
    </row>
    <row r="46" spans="1:7" x14ac:dyDescent="0.25">
      <c r="A46" s="147"/>
      <c r="B46" s="158"/>
      <c r="C46" s="159"/>
      <c r="D46" s="159"/>
      <c r="E46" s="159"/>
      <c r="F46" s="159"/>
      <c r="G46" s="159"/>
    </row>
    <row r="47" spans="1:7" x14ac:dyDescent="0.25">
      <c r="A47" s="147"/>
      <c r="B47" s="158"/>
      <c r="C47" s="159"/>
      <c r="D47" s="159"/>
      <c r="E47" s="159"/>
      <c r="F47" s="159"/>
      <c r="G47" s="159"/>
    </row>
    <row r="48" spans="1:7" x14ac:dyDescent="0.25">
      <c r="A48" s="147"/>
      <c r="B48" s="158"/>
      <c r="C48" s="159"/>
      <c r="D48" s="159"/>
      <c r="E48" s="159"/>
      <c r="F48" s="159"/>
      <c r="G48" s="159"/>
    </row>
    <row r="49" spans="1:7" x14ac:dyDescent="0.25">
      <c r="A49" s="147"/>
      <c r="B49" s="158"/>
      <c r="C49" s="159"/>
      <c r="D49" s="159"/>
      <c r="E49" s="159"/>
      <c r="F49" s="159"/>
      <c r="G49" s="159"/>
    </row>
    <row r="50" spans="1:7" x14ac:dyDescent="0.25">
      <c r="A50" s="147"/>
      <c r="B50" s="158"/>
      <c r="C50" s="159"/>
      <c r="D50" s="159"/>
      <c r="E50" s="159"/>
      <c r="F50" s="159"/>
      <c r="G50" s="159"/>
    </row>
    <row r="51" spans="1:7" x14ac:dyDescent="0.25">
      <c r="A51" s="147"/>
      <c r="B51" s="158"/>
      <c r="C51" s="159"/>
      <c r="D51" s="159"/>
      <c r="E51" s="159"/>
      <c r="F51" s="159"/>
      <c r="G51" s="159"/>
    </row>
    <row r="52" spans="1:7" x14ac:dyDescent="0.25">
      <c r="A52" s="147"/>
      <c r="B52" s="158"/>
      <c r="C52" s="159"/>
      <c r="D52" s="159"/>
      <c r="E52" s="159"/>
      <c r="F52" s="159"/>
      <c r="G52" s="159"/>
    </row>
    <row r="53" spans="1:7" x14ac:dyDescent="0.25">
      <c r="A53" s="147"/>
      <c r="B53" s="158"/>
      <c r="C53" s="159"/>
      <c r="D53" s="159"/>
      <c r="E53" s="159"/>
      <c r="F53" s="159"/>
      <c r="G53" s="159"/>
    </row>
  </sheetData>
  <mergeCells count="29">
    <mergeCell ref="B21:O21"/>
    <mergeCell ref="C22:G22"/>
    <mergeCell ref="C23:G23"/>
    <mergeCell ref="C24:G24"/>
    <mergeCell ref="B15:O15"/>
    <mergeCell ref="C16:G16"/>
    <mergeCell ref="C17:G17"/>
    <mergeCell ref="C18:G18"/>
    <mergeCell ref="C19:G19"/>
    <mergeCell ref="A7:O7"/>
    <mergeCell ref="A8:O8"/>
    <mergeCell ref="A10:O10"/>
    <mergeCell ref="A12:O12"/>
    <mergeCell ref="A14:B14"/>
    <mergeCell ref="N1:O1"/>
    <mergeCell ref="A2:O2"/>
    <mergeCell ref="A3:A6"/>
    <mergeCell ref="B3:B6"/>
    <mergeCell ref="C3:C6"/>
    <mergeCell ref="D3:G5"/>
    <mergeCell ref="H3:N3"/>
    <mergeCell ref="O3:O6"/>
    <mergeCell ref="H4:H5"/>
    <mergeCell ref="I4:I5"/>
    <mergeCell ref="J4:J5"/>
    <mergeCell ref="K4:K5"/>
    <mergeCell ref="L4:L5"/>
    <mergeCell ref="M4:M5"/>
    <mergeCell ref="N4:N6"/>
  </mergeCells>
  <printOptions gridLines="1"/>
  <pageMargins left="0.51180555555555496" right="0.51180555555555496" top="0.31527777777777799" bottom="0.35416666666666702" header="0.51180555555555496" footer="0.51180555555555496"/>
  <pageSetup paperSize="9" scale="47" firstPageNumber="0" fitToHeight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IW21"/>
  <sheetViews>
    <sheetView zoomScale="70" workbookViewId="0">
      <pane xSplit="2" ySplit="8" topLeftCell="C9" activePane="bottomRight" state="frozen"/>
      <selection activeCell="H10" sqref="H10:I11"/>
      <selection pane="topRight"/>
      <selection pane="bottomLeft"/>
      <selection pane="bottomRight" activeCell="A8" sqref="A8:I8"/>
    </sheetView>
  </sheetViews>
  <sheetFormatPr defaultColWidth="9.140625" defaultRowHeight="15.75" x14ac:dyDescent="0.25"/>
  <cols>
    <col min="1" max="1" width="6.28515625" style="1" customWidth="1"/>
    <col min="2" max="2" width="118.140625" style="2" customWidth="1"/>
    <col min="3" max="3" width="12" style="2" customWidth="1"/>
    <col min="4" max="4" width="16.28515625" style="2" customWidth="1"/>
    <col min="5" max="7" width="10.85546875" style="2" customWidth="1"/>
    <col min="8" max="8" width="12.140625" style="2" customWidth="1"/>
    <col min="9" max="9" width="12.85546875" style="2" hidden="1" customWidth="1"/>
    <col min="10" max="257" width="9.140625" style="2"/>
  </cols>
  <sheetData>
    <row r="1" spans="1:9" ht="60.75" customHeight="1" x14ac:dyDescent="0.25">
      <c r="A1" s="4"/>
      <c r="B1" s="5"/>
      <c r="C1" s="6"/>
      <c r="D1" s="388" t="s">
        <v>442</v>
      </c>
      <c r="E1" s="388"/>
      <c r="F1" s="388"/>
      <c r="G1" s="388"/>
      <c r="H1" s="388"/>
      <c r="I1" s="388"/>
    </row>
    <row r="2" spans="1:9" ht="37.5" customHeight="1" x14ac:dyDescent="0.25">
      <c r="A2" s="291" t="s">
        <v>226</v>
      </c>
      <c r="B2" s="291"/>
      <c r="C2" s="291"/>
      <c r="D2" s="291"/>
      <c r="E2" s="291"/>
      <c r="F2" s="291"/>
      <c r="G2" s="6"/>
    </row>
    <row r="3" spans="1:9" ht="37.5" customHeight="1" x14ac:dyDescent="0.25">
      <c r="A3" s="406" t="s">
        <v>2</v>
      </c>
      <c r="B3" s="294" t="s">
        <v>227</v>
      </c>
      <c r="C3" s="407" t="s">
        <v>4</v>
      </c>
      <c r="D3" s="294" t="s">
        <v>228</v>
      </c>
      <c r="E3" s="294" t="s">
        <v>417</v>
      </c>
      <c r="F3" s="294"/>
      <c r="G3" s="294"/>
      <c r="H3" s="294"/>
      <c r="I3" s="294"/>
    </row>
    <row r="4" spans="1:9" ht="60" customHeight="1" x14ac:dyDescent="0.25">
      <c r="A4" s="406"/>
      <c r="B4" s="294"/>
      <c r="C4" s="407"/>
      <c r="D4" s="294"/>
      <c r="E4" s="8" t="str">
        <f>'!!!Мероприятия подпрограммы 2'!H4:H5</f>
        <v>Отчетный  финансовый год</v>
      </c>
      <c r="F4" s="8" t="str">
        <f>'!!!Мероприятия подпрограммы 2'!J4:J5</f>
        <v>Текущий финансовый год</v>
      </c>
      <c r="G4" s="8" t="str">
        <f>'!!!Мероприятия подпрограммы 2'!K4:K5</f>
        <v>Очередной финансовый год</v>
      </c>
      <c r="H4" s="8" t="str">
        <f>'!!!Мероприятия подпрограммы 2'!L4:L5</f>
        <v xml:space="preserve">Первый  год планового периода </v>
      </c>
      <c r="I4" s="8" t="str">
        <f>'!!!Мероприятия подпрограммы 2'!M4:M5</f>
        <v xml:space="preserve">Второй  год планового периода </v>
      </c>
    </row>
    <row r="5" spans="1:9" ht="25.5" customHeight="1" x14ac:dyDescent="0.25">
      <c r="A5" s="406"/>
      <c r="B5" s="294"/>
      <c r="C5" s="407"/>
      <c r="D5" s="294"/>
      <c r="E5" s="319">
        <v>2022</v>
      </c>
      <c r="F5" s="319">
        <v>2023</v>
      </c>
      <c r="G5" s="319">
        <v>2024</v>
      </c>
      <c r="H5" s="319">
        <v>2025</v>
      </c>
      <c r="I5" s="319"/>
    </row>
    <row r="6" spans="1:9" ht="25.5" customHeight="1" x14ac:dyDescent="0.25">
      <c r="A6" s="406"/>
      <c r="B6" s="294"/>
      <c r="C6" s="407"/>
      <c r="D6" s="294"/>
      <c r="E6" s="319"/>
      <c r="F6" s="319"/>
      <c r="G6" s="319"/>
      <c r="H6" s="319"/>
      <c r="I6" s="319"/>
    </row>
    <row r="7" spans="1:9" ht="25.5" customHeight="1" x14ac:dyDescent="0.25">
      <c r="A7" s="406"/>
      <c r="B7" s="294"/>
      <c r="C7" s="407"/>
      <c r="D7" s="294"/>
      <c r="E7" s="319"/>
      <c r="F7" s="319"/>
      <c r="G7" s="319"/>
      <c r="H7" s="319"/>
      <c r="I7" s="319"/>
    </row>
    <row r="8" spans="1:9" ht="55.5" customHeight="1" x14ac:dyDescent="0.25">
      <c r="A8" s="403" t="s">
        <v>443</v>
      </c>
      <c r="B8" s="403"/>
      <c r="C8" s="403"/>
      <c r="D8" s="403"/>
      <c r="E8" s="403"/>
      <c r="F8" s="403"/>
      <c r="G8" s="403"/>
      <c r="H8" s="403"/>
      <c r="I8" s="403"/>
    </row>
    <row r="9" spans="1:9" ht="35.25" customHeight="1" x14ac:dyDescent="0.25">
      <c r="A9" s="404" t="s">
        <v>444</v>
      </c>
      <c r="B9" s="404"/>
      <c r="C9" s="404"/>
      <c r="D9" s="404"/>
      <c r="E9" s="404"/>
      <c r="F9" s="404"/>
      <c r="G9" s="404"/>
    </row>
    <row r="10" spans="1:9" ht="84" customHeight="1" x14ac:dyDescent="0.25">
      <c r="A10" s="11" t="s">
        <v>75</v>
      </c>
      <c r="B10" s="12" t="s">
        <v>76</v>
      </c>
      <c r="C10" s="8" t="s">
        <v>77</v>
      </c>
      <c r="D10" s="8" t="s">
        <v>235</v>
      </c>
      <c r="E10" s="13">
        <v>0</v>
      </c>
      <c r="F10" s="14">
        <v>0</v>
      </c>
      <c r="G10" s="13">
        <v>0</v>
      </c>
      <c r="H10" s="13">
        <v>0</v>
      </c>
      <c r="I10" s="13">
        <v>0</v>
      </c>
    </row>
    <row r="11" spans="1:9" ht="86.25" customHeight="1" x14ac:dyDescent="0.25">
      <c r="A11" s="11" t="s">
        <v>78</v>
      </c>
      <c r="B11" s="12" t="s">
        <v>445</v>
      </c>
      <c r="C11" s="28" t="s">
        <v>18</v>
      </c>
      <c r="D11" s="8" t="s">
        <v>235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</row>
    <row r="12" spans="1:9" ht="35.25" customHeight="1" x14ac:dyDescent="0.25">
      <c r="A12" s="405" t="s">
        <v>446</v>
      </c>
      <c r="B12" s="405"/>
      <c r="C12" s="405"/>
      <c r="D12" s="405"/>
      <c r="E12" s="405"/>
      <c r="F12" s="405"/>
      <c r="G12" s="405"/>
      <c r="H12" s="405"/>
      <c r="I12" s="405"/>
    </row>
    <row r="13" spans="1:9" ht="70.5" customHeight="1" x14ac:dyDescent="0.25">
      <c r="A13" s="11" t="s">
        <v>81</v>
      </c>
      <c r="B13" s="160" t="s">
        <v>82</v>
      </c>
      <c r="C13" s="28" t="s">
        <v>18</v>
      </c>
      <c r="D13" s="8" t="s">
        <v>245</v>
      </c>
      <c r="E13" s="8">
        <v>90</v>
      </c>
      <c r="F13" s="8">
        <v>93</v>
      </c>
      <c r="G13" s="8">
        <v>93</v>
      </c>
      <c r="H13" s="8">
        <v>93</v>
      </c>
      <c r="I13" s="8"/>
    </row>
    <row r="14" spans="1:9" ht="35.25" customHeight="1" x14ac:dyDescent="0.25">
      <c r="A14" s="405" t="s">
        <v>83</v>
      </c>
      <c r="B14" s="405"/>
      <c r="C14" s="405"/>
      <c r="D14" s="405"/>
      <c r="E14" s="405"/>
      <c r="F14" s="405"/>
      <c r="G14" s="161"/>
    </row>
    <row r="15" spans="1:9" ht="88.5" customHeight="1" x14ac:dyDescent="0.25">
      <c r="A15" s="11" t="s">
        <v>84</v>
      </c>
      <c r="B15" s="12" t="s">
        <v>85</v>
      </c>
      <c r="C15" s="28" t="s">
        <v>18</v>
      </c>
      <c r="D15" s="8" t="s">
        <v>235</v>
      </c>
      <c r="E15" s="18">
        <v>5</v>
      </c>
      <c r="F15" s="18">
        <v>5</v>
      </c>
      <c r="G15" s="18">
        <v>5</v>
      </c>
      <c r="H15" s="18">
        <v>5</v>
      </c>
      <c r="I15" s="18"/>
    </row>
    <row r="17" spans="1:4" s="53" customFormat="1" x14ac:dyDescent="0.25">
      <c r="A17" s="2" t="s">
        <v>95</v>
      </c>
    </row>
    <row r="20" spans="1:4" ht="31.5" customHeight="1" x14ac:dyDescent="0.25">
      <c r="D20" s="162"/>
    </row>
    <row r="21" spans="1:4" x14ac:dyDescent="0.25">
      <c r="D21" s="162"/>
    </row>
  </sheetData>
  <mergeCells count="16">
    <mergeCell ref="A8:I8"/>
    <mergeCell ref="A9:G9"/>
    <mergeCell ref="A12:I12"/>
    <mergeCell ref="A14:F14"/>
    <mergeCell ref="D1:I1"/>
    <mergeCell ref="A2:F2"/>
    <mergeCell ref="A3:A7"/>
    <mergeCell ref="B3:B7"/>
    <mergeCell ref="C3:C7"/>
    <mergeCell ref="D3:D7"/>
    <mergeCell ref="E3:I3"/>
    <mergeCell ref="E5:E7"/>
    <mergeCell ref="F5:F7"/>
    <mergeCell ref="G5:G7"/>
    <mergeCell ref="H5:H7"/>
    <mergeCell ref="I5:I7"/>
  </mergeCells>
  <printOptions gridLines="1"/>
  <pageMargins left="0.31527777777777799" right="0.118055555555556" top="0.31527777777777799" bottom="0.19652777777777802" header="0.51180555555555496" footer="0.51180555555555496"/>
  <pageSetup paperSize="9" scale="74" firstPageNumber="0" fitToHeight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IW55"/>
  <sheetViews>
    <sheetView tabSelected="1" topLeftCell="A11" zoomScale="80" zoomScaleNormal="80" workbookViewId="0">
      <selection activeCell="P13" sqref="P13"/>
    </sheetView>
  </sheetViews>
  <sheetFormatPr defaultColWidth="9.140625" defaultRowHeight="15.75" x14ac:dyDescent="0.25"/>
  <cols>
    <col min="1" max="1" width="12.28515625" style="141" customWidth="1"/>
    <col min="2" max="2" width="69" style="2" customWidth="1"/>
    <col min="3" max="3" width="21.7109375" style="142" customWidth="1"/>
    <col min="4" max="4" width="10.85546875" style="142" customWidth="1"/>
    <col min="5" max="5" width="12.42578125" style="142" customWidth="1"/>
    <col min="6" max="6" width="13.85546875" style="30" customWidth="1"/>
    <col min="7" max="7" width="7.28515625" style="142" customWidth="1"/>
    <col min="8" max="8" width="14.28515625" style="2" customWidth="1"/>
    <col min="9" max="11" width="14.28515625" style="24" customWidth="1"/>
    <col min="12" max="12" width="14.28515625" style="24" hidden="1" customWidth="1"/>
    <col min="13" max="13" width="15.7109375" style="2" customWidth="1"/>
    <col min="14" max="14" width="59" style="2" customWidth="1"/>
    <col min="15" max="15" width="8.140625" style="2" customWidth="1"/>
    <col min="16" max="16" width="25.28515625" style="2" customWidth="1"/>
    <col min="17" max="257" width="9.140625" style="2"/>
  </cols>
  <sheetData>
    <row r="1" spans="1:254" ht="78" customHeight="1" x14ac:dyDescent="0.25">
      <c r="B1" s="59"/>
      <c r="M1" s="312" t="s">
        <v>447</v>
      </c>
      <c r="N1" s="312"/>
    </row>
    <row r="2" spans="1:254" ht="41.25" customHeight="1" x14ac:dyDescent="0.25">
      <c r="A2" s="408" t="s">
        <v>247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</row>
    <row r="3" spans="1:254" ht="41.25" customHeight="1" x14ac:dyDescent="0.25">
      <c r="A3" s="319" t="s">
        <v>2</v>
      </c>
      <c r="B3" s="319" t="s">
        <v>248</v>
      </c>
      <c r="C3" s="319" t="s">
        <v>107</v>
      </c>
      <c r="D3" s="319" t="s">
        <v>101</v>
      </c>
      <c r="E3" s="319"/>
      <c r="F3" s="319"/>
      <c r="G3" s="319"/>
      <c r="H3" s="390" t="s">
        <v>249</v>
      </c>
      <c r="I3" s="390"/>
      <c r="J3" s="390"/>
      <c r="K3" s="390"/>
      <c r="L3" s="390"/>
      <c r="M3" s="390"/>
      <c r="N3" s="319" t="s">
        <v>427</v>
      </c>
    </row>
    <row r="4" spans="1:254" ht="41.25" customHeight="1" x14ac:dyDescent="0.25">
      <c r="A4" s="319"/>
      <c r="B4" s="319"/>
      <c r="C4" s="319"/>
      <c r="D4" s="319"/>
      <c r="E4" s="319"/>
      <c r="F4" s="319"/>
      <c r="G4" s="319"/>
      <c r="H4" s="391" t="str">
        <f>'Показатели подпрограммы 3'!E4</f>
        <v>Отчетный  финансовый год</v>
      </c>
      <c r="I4" s="391" t="str">
        <f>'Показатели подпрограммы 3'!F4</f>
        <v>Текущий финансовый год</v>
      </c>
      <c r="J4" s="391" t="str">
        <f>'Показатели подпрограммы 3'!G4</f>
        <v>Очередной финансовый год</v>
      </c>
      <c r="K4" s="391" t="str">
        <f>'Показатели подпрограммы 3'!H4</f>
        <v xml:space="preserve">Первый  год планового периода </v>
      </c>
      <c r="L4" s="391" t="str">
        <f>'Показатели подпрограммы 3'!I4</f>
        <v xml:space="preserve">Второй  год планового периода </v>
      </c>
      <c r="M4" s="392" t="s">
        <v>103</v>
      </c>
      <c r="N4" s="319"/>
    </row>
    <row r="5" spans="1:254" ht="32.25" customHeight="1" x14ac:dyDescent="0.25">
      <c r="A5" s="319"/>
      <c r="B5" s="319"/>
      <c r="C5" s="319"/>
      <c r="D5" s="319"/>
      <c r="E5" s="319"/>
      <c r="F5" s="319"/>
      <c r="G5" s="319"/>
      <c r="H5" s="391"/>
      <c r="I5" s="391"/>
      <c r="J5" s="391"/>
      <c r="K5" s="391"/>
      <c r="L5" s="391"/>
      <c r="M5" s="392"/>
      <c r="N5" s="319"/>
    </row>
    <row r="6" spans="1:254" ht="37.5" customHeight="1" x14ac:dyDescent="0.25">
      <c r="A6" s="319"/>
      <c r="B6" s="319"/>
      <c r="C6" s="319"/>
      <c r="D6" s="9" t="s">
        <v>107</v>
      </c>
      <c r="E6" s="9" t="s">
        <v>108</v>
      </c>
      <c r="F6" s="9" t="s">
        <v>109</v>
      </c>
      <c r="G6" s="9" t="s">
        <v>110</v>
      </c>
      <c r="H6" s="204" t="s">
        <v>12</v>
      </c>
      <c r="I6" s="204" t="s">
        <v>13</v>
      </c>
      <c r="J6" s="204" t="s">
        <v>14</v>
      </c>
      <c r="K6" s="204" t="s">
        <v>15</v>
      </c>
      <c r="L6" s="144"/>
      <c r="M6" s="392"/>
      <c r="N6" s="319"/>
    </row>
    <row r="7" spans="1:254" ht="44.25" customHeight="1" x14ac:dyDescent="0.25">
      <c r="A7" s="316" t="s">
        <v>448</v>
      </c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</row>
    <row r="8" spans="1:254" ht="47.25" customHeight="1" x14ac:dyDescent="0.25">
      <c r="A8" s="393" t="s">
        <v>74</v>
      </c>
      <c r="B8" s="393"/>
      <c r="C8" s="393"/>
      <c r="D8" s="393"/>
      <c r="E8" s="393"/>
      <c r="F8" s="393"/>
      <c r="G8" s="393"/>
      <c r="H8" s="393"/>
      <c r="I8" s="393"/>
      <c r="J8" s="393"/>
      <c r="K8" s="393"/>
      <c r="L8" s="393"/>
      <c r="M8" s="393"/>
      <c r="N8" s="393"/>
    </row>
    <row r="9" spans="1:254" ht="87.75" customHeight="1" x14ac:dyDescent="0.25">
      <c r="A9" s="410" t="s">
        <v>75</v>
      </c>
      <c r="B9" s="342" t="s">
        <v>449</v>
      </c>
      <c r="C9" s="342" t="s">
        <v>118</v>
      </c>
      <c r="D9" s="413" t="s">
        <v>119</v>
      </c>
      <c r="E9" s="204" t="s">
        <v>340</v>
      </c>
      <c r="F9" s="10" t="s">
        <v>450</v>
      </c>
      <c r="G9" s="10" t="s">
        <v>536</v>
      </c>
      <c r="H9" s="163">
        <v>2001</v>
      </c>
      <c r="I9" s="163">
        <v>11032.1</v>
      </c>
      <c r="J9" s="163">
        <v>8825.2999999999993</v>
      </c>
      <c r="K9" s="163">
        <v>8825.2999999999993</v>
      </c>
      <c r="L9" s="163">
        <v>0</v>
      </c>
      <c r="M9" s="163">
        <f>SUM(H9:L9)</f>
        <v>30683.7</v>
      </c>
      <c r="N9" s="319" t="s">
        <v>452</v>
      </c>
    </row>
    <row r="10" spans="1:254" ht="87.75" hidden="1" customHeight="1" x14ac:dyDescent="0.25">
      <c r="A10" s="411"/>
      <c r="B10" s="343"/>
      <c r="C10" s="343"/>
      <c r="D10" s="414"/>
      <c r="E10" s="204" t="s">
        <v>454</v>
      </c>
      <c r="F10" s="204" t="s">
        <v>450</v>
      </c>
      <c r="G10" s="204" t="s">
        <v>503</v>
      </c>
      <c r="H10" s="163">
        <v>85.7</v>
      </c>
      <c r="I10" s="163"/>
      <c r="J10" s="163"/>
      <c r="K10" s="163"/>
      <c r="L10" s="163"/>
      <c r="M10" s="163">
        <f t="shared" ref="M10:M11" si="0">SUM(H10:L10)</f>
        <v>85.7</v>
      </c>
      <c r="N10" s="319"/>
    </row>
    <row r="11" spans="1:254" ht="87.75" customHeight="1" x14ac:dyDescent="0.25">
      <c r="A11" s="412"/>
      <c r="B11" s="344"/>
      <c r="C11" s="344"/>
      <c r="D11" s="415"/>
      <c r="E11" s="10" t="s">
        <v>454</v>
      </c>
      <c r="F11" s="10" t="s">
        <v>450</v>
      </c>
      <c r="G11" s="10" t="s">
        <v>531</v>
      </c>
      <c r="H11" s="163">
        <v>85.7</v>
      </c>
      <c r="I11" s="163"/>
      <c r="J11" s="163"/>
      <c r="K11" s="163"/>
      <c r="L11" s="163"/>
      <c r="M11" s="163">
        <f t="shared" si="0"/>
        <v>85.7</v>
      </c>
      <c r="N11" s="319"/>
    </row>
    <row r="12" spans="1:254" ht="185.25" customHeight="1" x14ac:dyDescent="0.25">
      <c r="A12" s="11" t="s">
        <v>78</v>
      </c>
      <c r="B12" s="45" t="s">
        <v>453</v>
      </c>
      <c r="C12" s="9" t="s">
        <v>118</v>
      </c>
      <c r="D12" s="10" t="s">
        <v>119</v>
      </c>
      <c r="E12" s="10" t="s">
        <v>454</v>
      </c>
      <c r="F12" s="10" t="s">
        <v>455</v>
      </c>
      <c r="G12" s="204" t="s">
        <v>502</v>
      </c>
      <c r="H12" s="163">
        <v>34.1</v>
      </c>
      <c r="I12" s="220">
        <v>49.5</v>
      </c>
      <c r="J12" s="220">
        <v>49.5</v>
      </c>
      <c r="K12" s="220">
        <v>49.5</v>
      </c>
      <c r="L12" s="163"/>
      <c r="M12" s="163">
        <f t="shared" ref="M12:M17" si="1">SUM(H12:L12)</f>
        <v>182.6</v>
      </c>
      <c r="N12" s="319"/>
    </row>
    <row r="13" spans="1:254" ht="185.25" customHeight="1" x14ac:dyDescent="0.25">
      <c r="A13" s="11" t="s">
        <v>456</v>
      </c>
      <c r="B13" s="45" t="s">
        <v>457</v>
      </c>
      <c r="C13" s="9" t="s">
        <v>118</v>
      </c>
      <c r="D13" s="10" t="s">
        <v>119</v>
      </c>
      <c r="E13" s="10" t="s">
        <v>340</v>
      </c>
      <c r="F13" s="10" t="s">
        <v>458</v>
      </c>
      <c r="G13" s="10" t="s">
        <v>451</v>
      </c>
      <c r="H13" s="163">
        <v>1000.5</v>
      </c>
      <c r="I13" s="163">
        <v>2001</v>
      </c>
      <c r="J13" s="163">
        <v>0</v>
      </c>
      <c r="K13" s="163">
        <v>0</v>
      </c>
      <c r="L13" s="163">
        <v>0</v>
      </c>
      <c r="M13" s="163">
        <f t="shared" si="1"/>
        <v>3001.5</v>
      </c>
      <c r="N13" s="319"/>
    </row>
    <row r="14" spans="1:254" s="2" customFormat="1" ht="28.5" customHeight="1" x14ac:dyDescent="0.25">
      <c r="A14" s="395" t="s">
        <v>537</v>
      </c>
      <c r="B14" s="395"/>
      <c r="C14" s="395"/>
      <c r="D14" s="395"/>
      <c r="E14" s="395"/>
      <c r="F14" s="395"/>
      <c r="G14" s="395"/>
      <c r="H14" s="395"/>
      <c r="I14" s="395"/>
      <c r="J14" s="395"/>
      <c r="K14" s="395"/>
      <c r="L14" s="395"/>
      <c r="M14" s="395"/>
      <c r="N14" s="395"/>
      <c r="O14" s="409"/>
      <c r="P14" s="409"/>
      <c r="Q14" s="409"/>
      <c r="R14" s="409"/>
      <c r="S14" s="409"/>
      <c r="T14" s="409"/>
      <c r="U14" s="409"/>
      <c r="V14" s="409"/>
      <c r="W14" s="409"/>
      <c r="X14" s="409"/>
      <c r="Y14" s="409"/>
      <c r="Z14" s="409"/>
      <c r="AA14" s="409"/>
      <c r="AB14" s="409"/>
      <c r="AC14" s="409"/>
      <c r="AD14" s="409"/>
      <c r="AE14" s="409"/>
      <c r="AF14" s="409"/>
      <c r="AG14" s="409"/>
      <c r="AH14" s="409"/>
      <c r="AI14" s="409"/>
      <c r="AJ14" s="409"/>
      <c r="AK14" s="409"/>
      <c r="AL14" s="409"/>
      <c r="AM14" s="409"/>
      <c r="AN14" s="409"/>
      <c r="AO14" s="409"/>
      <c r="AP14" s="409"/>
      <c r="AQ14" s="409"/>
      <c r="AR14" s="409"/>
      <c r="AS14" s="409"/>
      <c r="AT14" s="409"/>
      <c r="AU14" s="409"/>
      <c r="AV14" s="409"/>
      <c r="AW14" s="409"/>
      <c r="AX14" s="409"/>
      <c r="AY14" s="409"/>
      <c r="AZ14" s="409"/>
      <c r="BA14" s="409"/>
      <c r="BB14" s="409"/>
      <c r="BC14" s="409"/>
      <c r="BD14" s="409"/>
      <c r="BE14" s="409"/>
      <c r="BF14" s="409"/>
      <c r="BG14" s="409"/>
      <c r="BH14" s="409"/>
      <c r="BI14" s="409"/>
      <c r="BJ14" s="409"/>
      <c r="BK14" s="409"/>
      <c r="BL14" s="409"/>
      <c r="BM14" s="409"/>
      <c r="BN14" s="409"/>
      <c r="BO14" s="409"/>
      <c r="BP14" s="409"/>
      <c r="BQ14" s="409"/>
      <c r="BR14" s="409"/>
      <c r="BS14" s="409"/>
      <c r="BT14" s="409"/>
      <c r="BU14" s="409"/>
      <c r="BV14" s="409"/>
      <c r="BW14" s="409"/>
      <c r="BX14" s="409"/>
      <c r="BY14" s="409"/>
      <c r="BZ14" s="409"/>
      <c r="CA14" s="409"/>
      <c r="CB14" s="409"/>
      <c r="CC14" s="409"/>
      <c r="CD14" s="409"/>
      <c r="CE14" s="409"/>
      <c r="CF14" s="409"/>
      <c r="CG14" s="409"/>
      <c r="CH14" s="409"/>
      <c r="CI14" s="409"/>
      <c r="CJ14" s="409"/>
      <c r="CK14" s="409"/>
      <c r="CL14" s="409"/>
      <c r="CM14" s="409"/>
      <c r="CN14" s="409"/>
      <c r="CO14" s="409"/>
      <c r="CP14" s="409"/>
      <c r="CQ14" s="409"/>
      <c r="CR14" s="409"/>
      <c r="CS14" s="409"/>
      <c r="CT14" s="409"/>
      <c r="CU14" s="409"/>
      <c r="CV14" s="409"/>
      <c r="CW14" s="409"/>
      <c r="CX14" s="409"/>
      <c r="CY14" s="409"/>
      <c r="CZ14" s="409"/>
      <c r="DA14" s="409"/>
      <c r="DB14" s="409"/>
      <c r="DC14" s="409"/>
      <c r="DD14" s="409"/>
      <c r="DE14" s="409"/>
      <c r="DF14" s="409"/>
      <c r="DG14" s="409"/>
      <c r="DH14" s="409"/>
      <c r="DI14" s="409"/>
      <c r="DJ14" s="409"/>
      <c r="DK14" s="409"/>
      <c r="DL14" s="409"/>
      <c r="DM14" s="409"/>
      <c r="DN14" s="409"/>
      <c r="DO14" s="409"/>
      <c r="DP14" s="409"/>
      <c r="DQ14" s="409"/>
      <c r="DR14" s="409"/>
      <c r="DS14" s="409"/>
      <c r="DT14" s="409"/>
      <c r="DU14" s="409"/>
      <c r="DV14" s="409"/>
      <c r="DW14" s="409"/>
      <c r="DX14" s="409"/>
      <c r="DY14" s="409"/>
      <c r="DZ14" s="409"/>
      <c r="EA14" s="409"/>
      <c r="EB14" s="409"/>
      <c r="EC14" s="409"/>
      <c r="ED14" s="409"/>
      <c r="EE14" s="409"/>
      <c r="EF14" s="409"/>
      <c r="EG14" s="409"/>
      <c r="EH14" s="409"/>
      <c r="EI14" s="409"/>
      <c r="EJ14" s="409"/>
      <c r="EK14" s="409"/>
      <c r="EL14" s="409"/>
      <c r="EM14" s="409"/>
      <c r="EN14" s="409"/>
      <c r="EO14" s="409"/>
      <c r="EP14" s="409"/>
      <c r="EQ14" s="409"/>
      <c r="ER14" s="409"/>
      <c r="ES14" s="409"/>
      <c r="ET14" s="409"/>
      <c r="EU14" s="409"/>
      <c r="EV14" s="409"/>
      <c r="EW14" s="409"/>
      <c r="EX14" s="409"/>
      <c r="EY14" s="409"/>
      <c r="EZ14" s="409"/>
      <c r="FA14" s="409"/>
      <c r="FB14" s="409"/>
      <c r="FC14" s="409"/>
      <c r="FD14" s="409"/>
      <c r="FE14" s="409"/>
      <c r="FF14" s="409"/>
      <c r="FG14" s="409"/>
      <c r="FH14" s="409"/>
      <c r="FI14" s="409"/>
      <c r="FJ14" s="409"/>
      <c r="FK14" s="409"/>
      <c r="FL14" s="409"/>
      <c r="FM14" s="409"/>
      <c r="FN14" s="409"/>
      <c r="FO14" s="409"/>
      <c r="FP14" s="409"/>
      <c r="FQ14" s="409"/>
      <c r="FR14" s="409"/>
      <c r="FS14" s="409"/>
      <c r="FT14" s="409"/>
      <c r="FU14" s="409"/>
      <c r="FV14" s="409"/>
      <c r="FW14" s="409"/>
      <c r="FX14" s="409"/>
      <c r="FY14" s="409"/>
      <c r="FZ14" s="409"/>
      <c r="GA14" s="409"/>
      <c r="GB14" s="409"/>
      <c r="GC14" s="409"/>
      <c r="GD14" s="409"/>
      <c r="GE14" s="409"/>
      <c r="GF14" s="409"/>
      <c r="GG14" s="409"/>
      <c r="GH14" s="409"/>
      <c r="GI14" s="409"/>
      <c r="GJ14" s="409"/>
      <c r="GK14" s="409"/>
      <c r="GL14" s="409"/>
      <c r="GM14" s="409"/>
      <c r="GN14" s="409"/>
      <c r="GO14" s="409"/>
      <c r="GP14" s="409"/>
      <c r="GQ14" s="409"/>
      <c r="GR14" s="409"/>
      <c r="GS14" s="409"/>
      <c r="GT14" s="409"/>
      <c r="GU14" s="409"/>
      <c r="GV14" s="409"/>
      <c r="GW14" s="409"/>
      <c r="GX14" s="409"/>
      <c r="GY14" s="409"/>
      <c r="GZ14" s="409"/>
      <c r="HA14" s="409"/>
      <c r="HB14" s="409"/>
      <c r="HC14" s="409"/>
      <c r="HD14" s="409"/>
      <c r="HE14" s="409"/>
      <c r="HF14" s="409"/>
      <c r="HG14" s="409"/>
      <c r="HH14" s="409"/>
      <c r="HI14" s="409"/>
      <c r="HJ14" s="409"/>
      <c r="HK14" s="409"/>
      <c r="HL14" s="409"/>
      <c r="HM14" s="409"/>
      <c r="HN14" s="409"/>
      <c r="HO14" s="409"/>
      <c r="HP14" s="409"/>
      <c r="HQ14" s="409"/>
      <c r="HR14" s="409"/>
      <c r="HS14" s="409"/>
      <c r="HT14" s="409"/>
      <c r="HU14" s="409"/>
      <c r="HV14" s="409"/>
      <c r="HW14" s="409"/>
      <c r="HX14" s="409"/>
      <c r="HY14" s="409"/>
      <c r="HZ14" s="409"/>
      <c r="IA14" s="409"/>
      <c r="IB14" s="409"/>
      <c r="IC14" s="409"/>
      <c r="ID14" s="409"/>
      <c r="IE14" s="409"/>
      <c r="IF14" s="409"/>
      <c r="IG14" s="409"/>
      <c r="IH14" s="409"/>
      <c r="II14" s="409"/>
      <c r="IJ14" s="409"/>
      <c r="IK14" s="409"/>
      <c r="IL14" s="409"/>
      <c r="IM14" s="409"/>
      <c r="IN14" s="409"/>
      <c r="IO14" s="409"/>
      <c r="IP14" s="409"/>
      <c r="IQ14" s="409"/>
      <c r="IR14" s="409"/>
      <c r="IS14" s="409"/>
      <c r="IT14" s="409"/>
    </row>
    <row r="15" spans="1:254" s="2" customFormat="1" ht="57" customHeight="1" x14ac:dyDescent="0.25">
      <c r="A15" s="11" t="s">
        <v>81</v>
      </c>
      <c r="B15" s="164" t="s">
        <v>459</v>
      </c>
      <c r="C15" s="9" t="s">
        <v>460</v>
      </c>
      <c r="D15" s="10" t="s">
        <v>117</v>
      </c>
      <c r="E15" s="11" t="s">
        <v>306</v>
      </c>
      <c r="F15" s="11" t="s">
        <v>461</v>
      </c>
      <c r="G15" s="10" t="s">
        <v>462</v>
      </c>
      <c r="H15" s="163">
        <v>104.3</v>
      </c>
      <c r="I15" s="220">
        <v>150</v>
      </c>
      <c r="J15" s="220">
        <v>150</v>
      </c>
      <c r="K15" s="220">
        <v>150</v>
      </c>
      <c r="L15" s="163"/>
      <c r="M15" s="163">
        <f t="shared" si="1"/>
        <v>554.29999999999995</v>
      </c>
      <c r="N15" s="165" t="s">
        <v>463</v>
      </c>
    </row>
    <row r="16" spans="1:254" s="2" customFormat="1" ht="27.75" customHeight="1" x14ac:dyDescent="0.25">
      <c r="A16" s="393" t="s">
        <v>83</v>
      </c>
      <c r="B16" s="393"/>
      <c r="C16" s="393"/>
      <c r="D16" s="393"/>
      <c r="E16" s="393"/>
      <c r="F16" s="393"/>
      <c r="G16" s="393"/>
      <c r="H16" s="393"/>
      <c r="I16" s="393"/>
      <c r="J16" s="393"/>
      <c r="K16" s="393"/>
      <c r="L16" s="393"/>
      <c r="M16" s="393"/>
      <c r="N16" s="393"/>
    </row>
    <row r="17" spans="1:14" s="2" customFormat="1" ht="111" customHeight="1" x14ac:dyDescent="0.25">
      <c r="A17" s="11" t="s">
        <v>84</v>
      </c>
      <c r="B17" s="166" t="s">
        <v>464</v>
      </c>
      <c r="C17" s="9" t="s">
        <v>128</v>
      </c>
      <c r="D17" s="10" t="s">
        <v>117</v>
      </c>
      <c r="E17" s="9" t="s">
        <v>306</v>
      </c>
      <c r="F17" s="10" t="s">
        <v>465</v>
      </c>
      <c r="G17" s="10" t="s">
        <v>466</v>
      </c>
      <c r="H17" s="167">
        <v>1838.7</v>
      </c>
      <c r="I17" s="221">
        <v>1918.3</v>
      </c>
      <c r="J17" s="221">
        <v>1918.3</v>
      </c>
      <c r="K17" s="221">
        <v>1918.3</v>
      </c>
      <c r="L17" s="167"/>
      <c r="M17" s="163">
        <f t="shared" si="1"/>
        <v>7593.6</v>
      </c>
      <c r="N17" s="166" t="s">
        <v>467</v>
      </c>
    </row>
    <row r="18" spans="1:14" s="2" customFormat="1" ht="21.75" customHeight="1" x14ac:dyDescent="0.3">
      <c r="A18" s="396" t="s">
        <v>413</v>
      </c>
      <c r="B18" s="396"/>
      <c r="C18" s="9"/>
      <c r="D18" s="9"/>
      <c r="E18" s="9"/>
      <c r="F18" s="9"/>
      <c r="G18" s="168"/>
      <c r="H18" s="233">
        <f>H17+H15+H9+H12+H13+H10</f>
        <v>5064.3</v>
      </c>
      <c r="I18" s="233">
        <f>I17+I15+I9+I12+I13+I10</f>
        <v>15150.900000000001</v>
      </c>
      <c r="J18" s="233">
        <f t="shared" ref="J18:M18" si="2">J17+J15+J9+J12+J13+J10</f>
        <v>10943.099999999999</v>
      </c>
      <c r="K18" s="233">
        <f t="shared" si="2"/>
        <v>10943.099999999999</v>
      </c>
      <c r="L18" s="233">
        <f t="shared" si="2"/>
        <v>0</v>
      </c>
      <c r="M18" s="233">
        <f t="shared" si="2"/>
        <v>42101.399999999994</v>
      </c>
      <c r="N18" s="60"/>
    </row>
    <row r="19" spans="1:14" ht="39" customHeight="1" x14ac:dyDescent="0.25">
      <c r="A19" s="146"/>
      <c r="B19" s="416" t="s">
        <v>468</v>
      </c>
      <c r="C19" s="416"/>
      <c r="D19" s="416"/>
      <c r="E19" s="416"/>
      <c r="F19" s="416"/>
      <c r="G19" s="416"/>
      <c r="H19" s="416"/>
      <c r="I19" s="416"/>
      <c r="J19" s="416"/>
      <c r="K19" s="416"/>
      <c r="L19" s="416"/>
      <c r="M19" s="416"/>
      <c r="N19" s="416"/>
    </row>
    <row r="20" spans="1:14" ht="15.75" customHeight="1" x14ac:dyDescent="0.25">
      <c r="A20" s="147"/>
      <c r="B20" s="148"/>
      <c r="C20" s="401" t="s">
        <v>140</v>
      </c>
      <c r="D20" s="401"/>
      <c r="E20" s="401"/>
      <c r="F20" s="401"/>
      <c r="G20" s="401"/>
      <c r="H20" s="149"/>
      <c r="I20" s="169"/>
      <c r="J20" s="169"/>
      <c r="K20" s="169"/>
      <c r="L20" s="169"/>
      <c r="M20" s="149">
        <f>SUM(H20:I20)</f>
        <v>0</v>
      </c>
    </row>
    <row r="21" spans="1:14" ht="15.75" customHeight="1" x14ac:dyDescent="0.3">
      <c r="A21" s="147"/>
      <c r="B21" s="150"/>
      <c r="C21" s="402" t="s">
        <v>141</v>
      </c>
      <c r="D21" s="402"/>
      <c r="E21" s="402"/>
      <c r="F21" s="402"/>
      <c r="G21" s="402"/>
      <c r="H21" s="233">
        <f>H17+H12+H11+H9</f>
        <v>3959.5</v>
      </c>
      <c r="I21" s="233">
        <f t="shared" ref="I21:K21" si="3">I17+I9+I10+I12+I11</f>
        <v>12999.9</v>
      </c>
      <c r="J21" s="233">
        <f t="shared" si="3"/>
        <v>10793.099999999999</v>
      </c>
      <c r="K21" s="233">
        <f t="shared" si="3"/>
        <v>10793.099999999999</v>
      </c>
      <c r="L21" s="233">
        <f>L17+L9+L12</f>
        <v>0</v>
      </c>
      <c r="M21" s="233">
        <f t="shared" ref="M21:M22" si="4">SUM(H21:L21)</f>
        <v>38545.599999999999</v>
      </c>
      <c r="N21" s="152"/>
    </row>
    <row r="22" spans="1:14" ht="15.75" customHeight="1" x14ac:dyDescent="0.3">
      <c r="A22" s="147"/>
      <c r="B22" s="150"/>
      <c r="C22" s="402" t="s">
        <v>143</v>
      </c>
      <c r="D22" s="402"/>
      <c r="E22" s="402"/>
      <c r="F22" s="402"/>
      <c r="G22" s="402"/>
      <c r="H22" s="233">
        <f>H15+H13</f>
        <v>1104.8</v>
      </c>
      <c r="I22" s="233">
        <f t="shared" ref="I22:K22" si="5">I15+I13</f>
        <v>2151</v>
      </c>
      <c r="J22" s="233">
        <f t="shared" si="5"/>
        <v>150</v>
      </c>
      <c r="K22" s="233">
        <f t="shared" si="5"/>
        <v>150</v>
      </c>
      <c r="L22" s="233">
        <f>L15+L13</f>
        <v>0</v>
      </c>
      <c r="M22" s="233">
        <f t="shared" si="4"/>
        <v>3555.8</v>
      </c>
      <c r="N22" s="152"/>
    </row>
    <row r="23" spans="1:14" ht="15.75" customHeight="1" x14ac:dyDescent="0.3">
      <c r="A23" s="147"/>
      <c r="B23" s="150"/>
      <c r="C23" s="399" t="s">
        <v>413</v>
      </c>
      <c r="D23" s="399"/>
      <c r="E23" s="399"/>
      <c r="F23" s="399"/>
      <c r="G23" s="399"/>
      <c r="H23" s="233">
        <f t="shared" ref="H23:M23" si="6">SUM(H20:H22)</f>
        <v>5064.3</v>
      </c>
      <c r="I23" s="233">
        <f>SUM(I20:I22)</f>
        <v>15150.9</v>
      </c>
      <c r="J23" s="233">
        <f t="shared" si="6"/>
        <v>10943.099999999999</v>
      </c>
      <c r="K23" s="233">
        <f t="shared" si="6"/>
        <v>10943.099999999999</v>
      </c>
      <c r="L23" s="233">
        <f t="shared" si="6"/>
        <v>0</v>
      </c>
      <c r="M23" s="233">
        <f t="shared" si="6"/>
        <v>42101.4</v>
      </c>
      <c r="N23" s="152"/>
    </row>
    <row r="24" spans="1:14" x14ac:dyDescent="0.25">
      <c r="A24" s="147"/>
      <c r="B24" s="150"/>
      <c r="C24" s="153"/>
      <c r="D24" s="154"/>
      <c r="E24" s="154"/>
      <c r="F24" s="154"/>
      <c r="G24" s="154"/>
      <c r="H24" s="152"/>
      <c r="I24" s="152"/>
      <c r="J24" s="152"/>
      <c r="K24" s="152"/>
      <c r="L24" s="152"/>
      <c r="M24" s="152"/>
      <c r="N24" s="152"/>
    </row>
    <row r="25" spans="1:14" ht="21.75" customHeight="1" x14ac:dyDescent="0.25">
      <c r="A25" s="147"/>
      <c r="B25" s="397" t="s">
        <v>414</v>
      </c>
      <c r="C25" s="397"/>
      <c r="D25" s="397"/>
      <c r="E25" s="397"/>
      <c r="F25" s="397"/>
      <c r="G25" s="397"/>
      <c r="H25" s="397"/>
      <c r="I25" s="397"/>
      <c r="J25" s="397"/>
      <c r="K25" s="397"/>
      <c r="L25" s="397"/>
      <c r="M25" s="397"/>
      <c r="N25" s="397"/>
    </row>
    <row r="26" spans="1:14" ht="18.75" x14ac:dyDescent="0.3">
      <c r="A26" s="147"/>
      <c r="B26" s="150"/>
      <c r="C26" s="398" t="s">
        <v>260</v>
      </c>
      <c r="D26" s="398"/>
      <c r="E26" s="398"/>
      <c r="F26" s="398"/>
      <c r="G26" s="398"/>
      <c r="H26" s="233">
        <f>H17+H15+H12</f>
        <v>1977.1</v>
      </c>
      <c r="I26" s="233">
        <f t="shared" ref="I26:K26" si="7">I17+I15+I12</f>
        <v>2117.8000000000002</v>
      </c>
      <c r="J26" s="233">
        <f t="shared" si="7"/>
        <v>2117.8000000000002</v>
      </c>
      <c r="K26" s="233">
        <f t="shared" si="7"/>
        <v>2117.8000000000002</v>
      </c>
      <c r="L26" s="233">
        <f t="shared" ref="L26" si="8">L17+L15+L12</f>
        <v>0</v>
      </c>
      <c r="M26" s="233">
        <f t="shared" ref="M26:M27" si="9">SUM(H26:L26)</f>
        <v>8330.5</v>
      </c>
      <c r="N26" s="152"/>
    </row>
    <row r="27" spans="1:14" ht="15.75" customHeight="1" x14ac:dyDescent="0.3">
      <c r="A27" s="147"/>
      <c r="B27" s="150"/>
      <c r="C27" s="398" t="s">
        <v>415</v>
      </c>
      <c r="D27" s="398"/>
      <c r="E27" s="398"/>
      <c r="F27" s="398"/>
      <c r="G27" s="398"/>
      <c r="H27" s="233">
        <f>H13+H10+H9</f>
        <v>3087.2</v>
      </c>
      <c r="I27" s="233">
        <f t="shared" ref="I27:K27" si="10">I13+I10+I9</f>
        <v>13033.1</v>
      </c>
      <c r="J27" s="233">
        <f t="shared" si="10"/>
        <v>8825.2999999999993</v>
      </c>
      <c r="K27" s="233">
        <f t="shared" si="10"/>
        <v>8825.2999999999993</v>
      </c>
      <c r="L27" s="233">
        <f>L9+L12+L13</f>
        <v>0</v>
      </c>
      <c r="M27" s="233">
        <f t="shared" si="9"/>
        <v>33770.899999999994</v>
      </c>
      <c r="N27" s="152"/>
    </row>
    <row r="28" spans="1:14" ht="15.75" customHeight="1" x14ac:dyDescent="0.3">
      <c r="A28" s="147"/>
      <c r="B28" s="150"/>
      <c r="C28" s="399" t="s">
        <v>413</v>
      </c>
      <c r="D28" s="399"/>
      <c r="E28" s="399"/>
      <c r="F28" s="399"/>
      <c r="G28" s="399"/>
      <c r="H28" s="233">
        <f t="shared" ref="H28:M28" si="11">SUM(H26:H27)</f>
        <v>5064.2999999999993</v>
      </c>
      <c r="I28" s="233">
        <f t="shared" si="11"/>
        <v>15150.900000000001</v>
      </c>
      <c r="J28" s="233">
        <f t="shared" si="11"/>
        <v>10943.099999999999</v>
      </c>
      <c r="K28" s="233">
        <f t="shared" si="11"/>
        <v>10943.099999999999</v>
      </c>
      <c r="L28" s="233">
        <f t="shared" si="11"/>
        <v>0</v>
      </c>
      <c r="M28" s="233">
        <f t="shared" si="11"/>
        <v>42101.399999999994</v>
      </c>
      <c r="N28" s="152"/>
    </row>
    <row r="29" spans="1:14" x14ac:dyDescent="0.25">
      <c r="A29" s="147"/>
      <c r="B29" s="150"/>
      <c r="C29" s="170"/>
      <c r="D29" s="170"/>
      <c r="E29" s="170"/>
      <c r="F29" s="170"/>
      <c r="G29" s="170"/>
      <c r="H29" s="152"/>
      <c r="I29" s="156"/>
      <c r="J29" s="156"/>
      <c r="K29" s="156"/>
      <c r="L29" s="156"/>
      <c r="M29" s="152"/>
      <c r="N29" s="152"/>
    </row>
    <row r="30" spans="1:14" x14ac:dyDescent="0.25">
      <c r="A30" s="147"/>
      <c r="B30" s="148"/>
      <c r="C30" s="171"/>
      <c r="D30" s="171"/>
      <c r="E30" s="171"/>
      <c r="F30" s="171"/>
      <c r="G30" s="171"/>
      <c r="H30" s="61"/>
      <c r="I30" s="172"/>
      <c r="J30" s="172"/>
      <c r="K30" s="172"/>
      <c r="L30" s="172"/>
      <c r="M30" s="61"/>
    </row>
    <row r="31" spans="1:14" x14ac:dyDescent="0.25">
      <c r="A31" s="2" t="s">
        <v>95</v>
      </c>
      <c r="B31" s="53"/>
      <c r="C31" s="171"/>
      <c r="D31" s="171"/>
      <c r="E31" s="171"/>
      <c r="F31" s="171"/>
      <c r="G31" s="171"/>
      <c r="H31" s="61"/>
      <c r="I31" s="172"/>
      <c r="J31" s="172"/>
      <c r="K31" s="172"/>
      <c r="L31" s="172"/>
      <c r="M31" s="61"/>
    </row>
    <row r="32" spans="1:14" x14ac:dyDescent="0.25">
      <c r="A32" s="147"/>
      <c r="B32" s="158"/>
      <c r="C32" s="159"/>
      <c r="D32" s="159"/>
      <c r="E32" s="159"/>
      <c r="G32" s="159"/>
    </row>
    <row r="33" spans="1:7" x14ac:dyDescent="0.25">
      <c r="A33" s="147"/>
      <c r="B33" s="158"/>
      <c r="C33" s="159"/>
      <c r="D33" s="159"/>
      <c r="E33" s="159"/>
      <c r="G33" s="159"/>
    </row>
    <row r="34" spans="1:7" x14ac:dyDescent="0.25">
      <c r="A34" s="147"/>
      <c r="B34" s="158"/>
      <c r="C34" s="159"/>
      <c r="D34" s="159"/>
      <c r="E34" s="159"/>
      <c r="G34" s="159"/>
    </row>
    <row r="35" spans="1:7" x14ac:dyDescent="0.25">
      <c r="A35" s="147"/>
      <c r="B35" s="158"/>
      <c r="C35" s="159"/>
      <c r="D35" s="159"/>
      <c r="E35" s="159"/>
      <c r="G35" s="159"/>
    </row>
    <row r="36" spans="1:7" x14ac:dyDescent="0.25">
      <c r="A36" s="147"/>
      <c r="B36" s="158"/>
      <c r="C36" s="159"/>
      <c r="D36" s="159"/>
      <c r="E36" s="159"/>
      <c r="G36" s="159"/>
    </row>
    <row r="37" spans="1:7" x14ac:dyDescent="0.25">
      <c r="A37" s="147"/>
      <c r="B37" s="158"/>
      <c r="C37" s="159"/>
      <c r="D37" s="159"/>
      <c r="E37" s="159"/>
      <c r="G37" s="159"/>
    </row>
    <row r="38" spans="1:7" x14ac:dyDescent="0.25">
      <c r="A38" s="147"/>
      <c r="B38" s="158"/>
      <c r="C38" s="159"/>
      <c r="D38" s="159"/>
      <c r="E38" s="159"/>
      <c r="G38" s="159"/>
    </row>
    <row r="39" spans="1:7" x14ac:dyDescent="0.25">
      <c r="A39" s="147"/>
      <c r="B39" s="158"/>
      <c r="C39" s="159"/>
      <c r="D39" s="159"/>
      <c r="E39" s="159"/>
      <c r="G39" s="159"/>
    </row>
    <row r="40" spans="1:7" x14ac:dyDescent="0.25">
      <c r="A40" s="147"/>
      <c r="B40" s="158"/>
      <c r="C40" s="159"/>
      <c r="D40" s="159"/>
      <c r="E40" s="159"/>
      <c r="G40" s="159"/>
    </row>
    <row r="41" spans="1:7" x14ac:dyDescent="0.25">
      <c r="A41" s="147"/>
      <c r="B41" s="158"/>
      <c r="C41" s="159"/>
      <c r="D41" s="159"/>
      <c r="E41" s="159"/>
      <c r="G41" s="159"/>
    </row>
    <row r="42" spans="1:7" x14ac:dyDescent="0.25">
      <c r="A42" s="147"/>
      <c r="B42" s="158"/>
      <c r="C42" s="159"/>
      <c r="D42" s="159"/>
      <c r="E42" s="159"/>
      <c r="G42" s="159"/>
    </row>
    <row r="43" spans="1:7" x14ac:dyDescent="0.25">
      <c r="A43" s="147"/>
      <c r="B43" s="158"/>
      <c r="C43" s="159"/>
      <c r="D43" s="159"/>
      <c r="E43" s="159"/>
      <c r="G43" s="159"/>
    </row>
    <row r="44" spans="1:7" x14ac:dyDescent="0.25">
      <c r="A44" s="147"/>
      <c r="B44" s="158"/>
      <c r="C44" s="159"/>
      <c r="D44" s="159"/>
      <c r="E44" s="159"/>
      <c r="G44" s="159"/>
    </row>
    <row r="45" spans="1:7" x14ac:dyDescent="0.25">
      <c r="A45" s="147"/>
      <c r="B45" s="158"/>
      <c r="C45" s="159"/>
      <c r="D45" s="159"/>
      <c r="E45" s="159"/>
      <c r="G45" s="159"/>
    </row>
    <row r="46" spans="1:7" x14ac:dyDescent="0.25">
      <c r="A46" s="147"/>
      <c r="B46" s="158"/>
      <c r="C46" s="159"/>
      <c r="D46" s="159"/>
      <c r="E46" s="159"/>
      <c r="G46" s="159"/>
    </row>
    <row r="47" spans="1:7" x14ac:dyDescent="0.25">
      <c r="A47" s="147"/>
      <c r="B47" s="158"/>
      <c r="C47" s="159"/>
      <c r="D47" s="159"/>
      <c r="E47" s="159"/>
      <c r="G47" s="159"/>
    </row>
    <row r="48" spans="1:7" x14ac:dyDescent="0.25">
      <c r="A48" s="147"/>
      <c r="B48" s="158"/>
      <c r="C48" s="159"/>
      <c r="D48" s="159"/>
      <c r="E48" s="159"/>
      <c r="G48" s="159"/>
    </row>
    <row r="49" spans="1:7" x14ac:dyDescent="0.25">
      <c r="A49" s="147"/>
      <c r="B49" s="158"/>
      <c r="C49" s="159"/>
      <c r="D49" s="159"/>
      <c r="E49" s="159"/>
      <c r="G49" s="159"/>
    </row>
    <row r="50" spans="1:7" x14ac:dyDescent="0.25">
      <c r="A50" s="147"/>
      <c r="B50" s="158"/>
      <c r="C50" s="159"/>
      <c r="D50" s="159"/>
      <c r="E50" s="159"/>
      <c r="G50" s="159"/>
    </row>
    <row r="51" spans="1:7" x14ac:dyDescent="0.25">
      <c r="A51" s="147"/>
      <c r="B51" s="158"/>
      <c r="C51" s="159"/>
      <c r="D51" s="159"/>
      <c r="E51" s="159"/>
      <c r="G51" s="159"/>
    </row>
    <row r="52" spans="1:7" x14ac:dyDescent="0.25">
      <c r="A52" s="147"/>
      <c r="B52" s="158"/>
      <c r="C52" s="159"/>
      <c r="D52" s="159"/>
      <c r="E52" s="159"/>
      <c r="G52" s="159"/>
    </row>
    <row r="53" spans="1:7" x14ac:dyDescent="0.25">
      <c r="A53" s="147"/>
      <c r="B53" s="158"/>
      <c r="C53" s="159"/>
      <c r="D53" s="159"/>
      <c r="E53" s="159"/>
    </row>
    <row r="54" spans="1:7" x14ac:dyDescent="0.25">
      <c r="A54" s="147"/>
      <c r="B54" s="158"/>
      <c r="C54" s="159"/>
      <c r="D54" s="159"/>
      <c r="E54" s="159"/>
    </row>
    <row r="55" spans="1:7" x14ac:dyDescent="0.25">
      <c r="A55" s="147"/>
      <c r="B55" s="158"/>
      <c r="C55" s="159"/>
      <c r="D55" s="159"/>
      <c r="E55" s="159"/>
    </row>
  </sheetData>
  <mergeCells count="49">
    <mergeCell ref="C28:G28"/>
    <mergeCell ref="C22:G22"/>
    <mergeCell ref="C23:G23"/>
    <mergeCell ref="B25:N25"/>
    <mergeCell ref="C26:G26"/>
    <mergeCell ref="C27:G27"/>
    <mergeCell ref="A16:N16"/>
    <mergeCell ref="A18:B18"/>
    <mergeCell ref="B19:N19"/>
    <mergeCell ref="C20:G20"/>
    <mergeCell ref="C21:G21"/>
    <mergeCell ref="FX14:GL14"/>
    <mergeCell ref="GM14:HA14"/>
    <mergeCell ref="HB14:HP14"/>
    <mergeCell ref="HQ14:IE14"/>
    <mergeCell ref="IF14:IT14"/>
    <mergeCell ref="DA14:DO14"/>
    <mergeCell ref="DP14:ED14"/>
    <mergeCell ref="EE14:ES14"/>
    <mergeCell ref="ET14:FH14"/>
    <mergeCell ref="FI14:FW14"/>
    <mergeCell ref="AD14:AR14"/>
    <mergeCell ref="AS14:BG14"/>
    <mergeCell ref="BH14:BV14"/>
    <mergeCell ref="BW14:CK14"/>
    <mergeCell ref="CL14:CZ14"/>
    <mergeCell ref="A7:N7"/>
    <mergeCell ref="A8:N8"/>
    <mergeCell ref="N9:N13"/>
    <mergeCell ref="A14:N14"/>
    <mergeCell ref="O14:AC14"/>
    <mergeCell ref="B9:B11"/>
    <mergeCell ref="A9:A11"/>
    <mergeCell ref="C9:C11"/>
    <mergeCell ref="D9:D11"/>
    <mergeCell ref="M1:N1"/>
    <mergeCell ref="A2:N2"/>
    <mergeCell ref="A3:A6"/>
    <mergeCell ref="B3:B6"/>
    <mergeCell ref="C3:C6"/>
    <mergeCell ref="D3:G5"/>
    <mergeCell ref="H3:M3"/>
    <mergeCell ref="N3:N6"/>
    <mergeCell ref="H4:H5"/>
    <mergeCell ref="I4:I5"/>
    <mergeCell ref="J4:J5"/>
    <mergeCell ref="K4:K5"/>
    <mergeCell ref="L4:L5"/>
    <mergeCell ref="M4:M6"/>
  </mergeCells>
  <printOptions gridLines="1"/>
  <pageMargins left="0.51180555555555496" right="0.51180555555555496" top="0.31527777777777799" bottom="0.35416666666666702" header="0.51180555555555496" footer="0.51180555555555496"/>
  <pageSetup paperSize="9" scale="49" firstPageNumber="0" fitToHeight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IW14"/>
  <sheetViews>
    <sheetView zoomScale="70" workbookViewId="0">
      <selection activeCell="I1" sqref="I1:I1048576"/>
    </sheetView>
  </sheetViews>
  <sheetFormatPr defaultColWidth="9.140625" defaultRowHeight="15.75" x14ac:dyDescent="0.25"/>
  <cols>
    <col min="1" max="1" width="7.5703125" style="1" customWidth="1"/>
    <col min="2" max="2" width="79" style="2" customWidth="1"/>
    <col min="3" max="3" width="12" style="2" customWidth="1"/>
    <col min="4" max="4" width="18.28515625" style="2" customWidth="1"/>
    <col min="5" max="5" width="9.140625" style="173"/>
    <col min="6" max="8" width="9.140625" style="2"/>
    <col min="9" max="9" width="0" style="2" hidden="1" customWidth="1"/>
    <col min="10" max="257" width="9.140625" style="2"/>
  </cols>
  <sheetData>
    <row r="1" spans="1:9" ht="64.5" customHeight="1" x14ac:dyDescent="0.25">
      <c r="A1" s="4"/>
      <c r="B1" s="5"/>
      <c r="C1" s="6"/>
      <c r="D1" s="341" t="s">
        <v>469</v>
      </c>
      <c r="E1" s="341"/>
      <c r="F1" s="341"/>
    </row>
    <row r="2" spans="1:9" ht="37.5" customHeight="1" x14ac:dyDescent="0.25">
      <c r="A2" s="291" t="s">
        <v>226</v>
      </c>
      <c r="B2" s="291"/>
      <c r="C2" s="291"/>
      <c r="D2" s="291"/>
      <c r="E2" s="291"/>
      <c r="F2" s="291"/>
    </row>
    <row r="3" spans="1:9" ht="37.5" customHeight="1" x14ac:dyDescent="0.25">
      <c r="A3" s="293" t="s">
        <v>2</v>
      </c>
      <c r="B3" s="294" t="s">
        <v>227</v>
      </c>
      <c r="C3" s="294" t="s">
        <v>4</v>
      </c>
      <c r="D3" s="294" t="s">
        <v>228</v>
      </c>
      <c r="E3" s="294" t="s">
        <v>417</v>
      </c>
      <c r="F3" s="294"/>
      <c r="G3" s="294"/>
      <c r="H3" s="294"/>
      <c r="I3" s="294"/>
    </row>
    <row r="4" spans="1:9" ht="99" customHeight="1" x14ac:dyDescent="0.25">
      <c r="A4" s="293"/>
      <c r="B4" s="294"/>
      <c r="C4" s="294"/>
      <c r="D4" s="294"/>
      <c r="E4" s="8" t="str">
        <f>'!!!Мероприятия подпрограммы 3'!H4:H5</f>
        <v>Отчетный  финансовый год</v>
      </c>
      <c r="F4" s="8" t="str">
        <f>'!!!Мероприятия подпрограммы 3'!I4:I5</f>
        <v>Текущий финансовый год</v>
      </c>
      <c r="G4" s="8" t="str">
        <f>'!!!Мероприятия подпрограммы 3'!J4:J5</f>
        <v>Очередной финансовый год</v>
      </c>
      <c r="H4" s="8" t="str">
        <f>'!!!Мероприятия подпрограммы 3'!K4:K5</f>
        <v xml:space="preserve">Первый  год планового периода </v>
      </c>
      <c r="I4" s="8" t="str">
        <f>'!!!Мероприятия подпрограммы 3'!L4:L5</f>
        <v xml:space="preserve">Второй  год планового периода </v>
      </c>
    </row>
    <row r="5" spans="1:9" ht="25.5" customHeight="1" x14ac:dyDescent="0.25">
      <c r="A5" s="293"/>
      <c r="B5" s="294"/>
      <c r="C5" s="294"/>
      <c r="D5" s="294"/>
      <c r="E5" s="319">
        <v>2022</v>
      </c>
      <c r="F5" s="319">
        <v>2023</v>
      </c>
      <c r="G5" s="319">
        <v>2024</v>
      </c>
      <c r="H5" s="319">
        <v>2025</v>
      </c>
      <c r="I5" s="319"/>
    </row>
    <row r="6" spans="1:9" ht="25.5" customHeight="1" x14ac:dyDescent="0.25">
      <c r="A6" s="293"/>
      <c r="B6" s="294"/>
      <c r="C6" s="294"/>
      <c r="D6" s="294"/>
      <c r="E6" s="319"/>
      <c r="F6" s="319"/>
      <c r="G6" s="319"/>
      <c r="H6" s="319"/>
      <c r="I6" s="319"/>
    </row>
    <row r="7" spans="1:9" ht="25.5" customHeight="1" x14ac:dyDescent="0.25">
      <c r="A7" s="293"/>
      <c r="B7" s="294"/>
      <c r="C7" s="294"/>
      <c r="D7" s="294"/>
      <c r="E7" s="319"/>
      <c r="F7" s="319"/>
      <c r="G7" s="319"/>
      <c r="H7" s="319"/>
      <c r="I7" s="319"/>
    </row>
    <row r="8" spans="1:9" ht="27" customHeight="1" x14ac:dyDescent="0.25">
      <c r="A8" s="307" t="s">
        <v>470</v>
      </c>
      <c r="B8" s="307"/>
      <c r="C8" s="307"/>
      <c r="D8" s="307"/>
      <c r="E8" s="2"/>
    </row>
    <row r="9" spans="1:9" ht="30.75" customHeight="1" x14ac:dyDescent="0.25">
      <c r="A9" s="417" t="s">
        <v>471</v>
      </c>
      <c r="B9" s="417"/>
      <c r="C9" s="417"/>
      <c r="D9" s="417"/>
      <c r="E9" s="417"/>
      <c r="F9" s="417"/>
    </row>
    <row r="10" spans="1:9" ht="75" customHeight="1" x14ac:dyDescent="0.25">
      <c r="A10" s="8" t="s">
        <v>88</v>
      </c>
      <c r="B10" s="43" t="s">
        <v>472</v>
      </c>
      <c r="C10" s="8" t="s">
        <v>90</v>
      </c>
      <c r="D10" s="8" t="s">
        <v>473</v>
      </c>
      <c r="E10" s="8">
        <v>5</v>
      </c>
      <c r="F10" s="8">
        <v>5</v>
      </c>
      <c r="G10" s="8">
        <v>5</v>
      </c>
      <c r="H10" s="8">
        <v>5</v>
      </c>
      <c r="I10" s="8"/>
    </row>
    <row r="11" spans="1:9" ht="96" customHeight="1" x14ac:dyDescent="0.25">
      <c r="A11" s="11" t="s">
        <v>91</v>
      </c>
      <c r="B11" s="64" t="s">
        <v>92</v>
      </c>
      <c r="C11" s="8" t="s">
        <v>90</v>
      </c>
      <c r="D11" s="8" t="s">
        <v>474</v>
      </c>
      <c r="E11" s="8">
        <v>5</v>
      </c>
      <c r="F11" s="8">
        <v>5</v>
      </c>
      <c r="G11" s="8">
        <v>5</v>
      </c>
      <c r="H11" s="8">
        <v>5</v>
      </c>
      <c r="I11" s="8"/>
    </row>
    <row r="12" spans="1:9" ht="113.25" customHeight="1" x14ac:dyDescent="0.25">
      <c r="A12" s="11" t="s">
        <v>93</v>
      </c>
      <c r="B12" s="174" t="s">
        <v>94</v>
      </c>
      <c r="C12" s="8" t="s">
        <v>90</v>
      </c>
      <c r="D12" s="8" t="s">
        <v>474</v>
      </c>
      <c r="E12" s="8">
        <v>5</v>
      </c>
      <c r="F12" s="8">
        <v>5</v>
      </c>
      <c r="G12" s="8">
        <v>5</v>
      </c>
      <c r="H12" s="8">
        <v>5</v>
      </c>
      <c r="I12" s="8"/>
    </row>
    <row r="13" spans="1:9" ht="15.75" customHeight="1" x14ac:dyDescent="0.25">
      <c r="A13" s="175"/>
      <c r="B13" s="47"/>
      <c r="C13" s="47"/>
    </row>
    <row r="14" spans="1:9" x14ac:dyDescent="0.25">
      <c r="B14" s="2" t="s">
        <v>95</v>
      </c>
      <c r="C14" s="53"/>
      <c r="D14" s="171"/>
    </row>
  </sheetData>
  <mergeCells count="14">
    <mergeCell ref="A8:D8"/>
    <mergeCell ref="A9:F9"/>
    <mergeCell ref="D1:F1"/>
    <mergeCell ref="A2:F2"/>
    <mergeCell ref="A3:A7"/>
    <mergeCell ref="B3:B7"/>
    <mergeCell ref="C3:C7"/>
    <mergeCell ref="D3:D7"/>
    <mergeCell ref="E3:I3"/>
    <mergeCell ref="E5:E7"/>
    <mergeCell ref="F5:F7"/>
    <mergeCell ref="G5:G7"/>
    <mergeCell ref="H5:H7"/>
    <mergeCell ref="I5:I7"/>
  </mergeCells>
  <printOptions gridLines="1"/>
  <pageMargins left="0.31527777777777799" right="0.118055555555556" top="0.31527777777777799" bottom="0.35416666666666702" header="0.51180555555555496" footer="0.51180555555555496"/>
  <pageSetup paperSize="9" scale="95" firstPageNumber="0" fitToHeight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IW54"/>
  <sheetViews>
    <sheetView topLeftCell="A10" zoomScale="90" zoomScaleNormal="90" workbookViewId="0">
      <selection activeCell="I14" sqref="I14"/>
    </sheetView>
  </sheetViews>
  <sheetFormatPr defaultColWidth="9.140625" defaultRowHeight="15.75" x14ac:dyDescent="0.25"/>
  <cols>
    <col min="1" max="1" width="8.42578125" style="141" customWidth="1"/>
    <col min="2" max="2" width="50.85546875" style="2" customWidth="1"/>
    <col min="3" max="3" width="21.5703125" style="142" customWidth="1"/>
    <col min="4" max="4" width="13" style="142" customWidth="1"/>
    <col min="5" max="5" width="13.7109375" style="142" customWidth="1"/>
    <col min="6" max="6" width="17.28515625" style="142" customWidth="1"/>
    <col min="7" max="7" width="9.28515625" style="142" customWidth="1"/>
    <col min="8" max="8" width="18.7109375" style="2" customWidth="1"/>
    <col min="9" max="11" width="18.7109375" style="24" customWidth="1"/>
    <col min="12" max="12" width="18.7109375" style="24" hidden="1" customWidth="1"/>
    <col min="13" max="13" width="20.85546875" style="2" customWidth="1"/>
    <col min="14" max="14" width="48" style="176" customWidth="1"/>
    <col min="15" max="15" width="8.140625" style="2" customWidth="1"/>
    <col min="16" max="16" width="25.28515625" style="2" customWidth="1"/>
    <col min="17" max="257" width="9.140625" style="2"/>
  </cols>
  <sheetData>
    <row r="1" spans="1:14" s="2" customFormat="1" ht="60" customHeight="1" x14ac:dyDescent="0.25">
      <c r="A1" s="141"/>
      <c r="B1" s="59"/>
      <c r="C1" s="142"/>
      <c r="D1" s="142"/>
      <c r="E1" s="142"/>
      <c r="F1" s="142"/>
      <c r="G1" s="142"/>
      <c r="I1" s="24"/>
      <c r="J1" s="24"/>
      <c r="K1" s="24"/>
      <c r="L1" s="24"/>
      <c r="M1" s="312" t="s">
        <v>475</v>
      </c>
      <c r="N1" s="312"/>
    </row>
    <row r="2" spans="1:14" s="2" customFormat="1" ht="36" customHeight="1" x14ac:dyDescent="0.25">
      <c r="A2" s="389" t="s">
        <v>247</v>
      </c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</row>
    <row r="3" spans="1:14" s="2" customFormat="1" ht="36" customHeight="1" x14ac:dyDescent="0.25">
      <c r="A3" s="391" t="s">
        <v>2</v>
      </c>
      <c r="B3" s="319" t="s">
        <v>248</v>
      </c>
      <c r="C3" s="319" t="s">
        <v>107</v>
      </c>
      <c r="D3" s="319" t="s">
        <v>101</v>
      </c>
      <c r="E3" s="319"/>
      <c r="F3" s="319"/>
      <c r="G3" s="319"/>
      <c r="H3" s="390" t="s">
        <v>249</v>
      </c>
      <c r="I3" s="390"/>
      <c r="J3" s="390"/>
      <c r="K3" s="390"/>
      <c r="L3" s="390"/>
      <c r="M3" s="390"/>
      <c r="N3" s="319" t="s">
        <v>427</v>
      </c>
    </row>
    <row r="4" spans="1:14" s="2" customFormat="1" ht="36" customHeight="1" x14ac:dyDescent="0.25">
      <c r="A4" s="391"/>
      <c r="B4" s="319"/>
      <c r="C4" s="319"/>
      <c r="D4" s="319"/>
      <c r="E4" s="319"/>
      <c r="F4" s="319"/>
      <c r="G4" s="319"/>
      <c r="H4" s="391" t="str">
        <f>'Показатели подпрограммы 4'!E4</f>
        <v>Отчетный  финансовый год</v>
      </c>
      <c r="I4" s="391" t="str">
        <f>'Показатели подпрограммы 4'!F4</f>
        <v>Текущий финансовый год</v>
      </c>
      <c r="J4" s="391" t="str">
        <f>'Показатели подпрограммы 4'!G4</f>
        <v>Очередной финансовый год</v>
      </c>
      <c r="K4" s="391" t="str">
        <f>'Показатели подпрограммы 4'!H4</f>
        <v xml:space="preserve">Первый  год планового периода </v>
      </c>
      <c r="L4" s="391"/>
      <c r="M4" s="392" t="s">
        <v>103</v>
      </c>
      <c r="N4" s="319"/>
    </row>
    <row r="5" spans="1:14" s="2" customFormat="1" ht="32.25" customHeight="1" x14ac:dyDescent="0.25">
      <c r="A5" s="391"/>
      <c r="B5" s="319"/>
      <c r="C5" s="319"/>
      <c r="D5" s="319"/>
      <c r="E5" s="319"/>
      <c r="F5" s="319"/>
      <c r="G5" s="319"/>
      <c r="H5" s="391"/>
      <c r="I5" s="391"/>
      <c r="J5" s="391"/>
      <c r="K5" s="391"/>
      <c r="L5" s="391"/>
      <c r="M5" s="392"/>
      <c r="N5" s="319"/>
    </row>
    <row r="6" spans="1:14" s="2" customFormat="1" ht="37.5" customHeight="1" x14ac:dyDescent="0.25">
      <c r="A6" s="391"/>
      <c r="B6" s="319"/>
      <c r="C6" s="319"/>
      <c r="D6" s="9" t="s">
        <v>107</v>
      </c>
      <c r="E6" s="9" t="s">
        <v>108</v>
      </c>
      <c r="F6" s="9" t="s">
        <v>109</v>
      </c>
      <c r="G6" s="9" t="s">
        <v>110</v>
      </c>
      <c r="H6" s="10" t="s">
        <v>12</v>
      </c>
      <c r="I6" s="10" t="s">
        <v>13</v>
      </c>
      <c r="J6" s="10" t="s">
        <v>14</v>
      </c>
      <c r="K6" s="10" t="s">
        <v>15</v>
      </c>
      <c r="L6" s="10"/>
      <c r="M6" s="392"/>
      <c r="N6" s="319"/>
    </row>
    <row r="7" spans="1:14" ht="27" customHeight="1" x14ac:dyDescent="0.25">
      <c r="A7" s="316" t="s">
        <v>476</v>
      </c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</row>
    <row r="8" spans="1:14" ht="27" customHeight="1" x14ac:dyDescent="0.25">
      <c r="A8" s="393" t="s">
        <v>477</v>
      </c>
      <c r="B8" s="393"/>
      <c r="C8" s="393"/>
      <c r="D8" s="393"/>
      <c r="E8" s="393"/>
      <c r="F8" s="393"/>
      <c r="G8" s="393"/>
      <c r="H8" s="393"/>
      <c r="I8" s="393"/>
      <c r="J8" s="393"/>
      <c r="K8" s="393"/>
      <c r="L8" s="393"/>
      <c r="M8" s="393"/>
      <c r="N8" s="393"/>
    </row>
    <row r="9" spans="1:14" ht="92.25" customHeight="1" x14ac:dyDescent="0.25">
      <c r="A9" s="10" t="s">
        <v>478</v>
      </c>
      <c r="B9" s="55" t="s">
        <v>479</v>
      </c>
      <c r="C9" s="177" t="s">
        <v>128</v>
      </c>
      <c r="D9" s="178" t="s">
        <v>117</v>
      </c>
      <c r="E9" s="177" t="s">
        <v>306</v>
      </c>
      <c r="F9" s="178" t="s">
        <v>480</v>
      </c>
      <c r="G9" s="11" t="s">
        <v>308</v>
      </c>
      <c r="H9" s="179">
        <v>100</v>
      </c>
      <c r="I9" s="222">
        <v>100</v>
      </c>
      <c r="J9" s="222">
        <v>100</v>
      </c>
      <c r="K9" s="222">
        <v>100</v>
      </c>
      <c r="L9" s="179"/>
      <c r="M9" s="180">
        <f>SUM(H9:L9)</f>
        <v>400</v>
      </c>
      <c r="N9" s="119" t="s">
        <v>481</v>
      </c>
    </row>
    <row r="10" spans="1:14" ht="88.5" customHeight="1" x14ac:dyDescent="0.25">
      <c r="A10" s="10" t="s">
        <v>482</v>
      </c>
      <c r="B10" s="25" t="s">
        <v>483</v>
      </c>
      <c r="C10" s="177" t="s">
        <v>128</v>
      </c>
      <c r="D10" s="181" t="s">
        <v>117</v>
      </c>
      <c r="E10" s="177" t="s">
        <v>306</v>
      </c>
      <c r="F10" s="178" t="s">
        <v>484</v>
      </c>
      <c r="G10" s="10" t="s">
        <v>432</v>
      </c>
      <c r="H10" s="179">
        <v>375.2</v>
      </c>
      <c r="I10" s="222">
        <v>445</v>
      </c>
      <c r="J10" s="222">
        <v>445</v>
      </c>
      <c r="K10" s="222">
        <v>445</v>
      </c>
      <c r="L10" s="179"/>
      <c r="M10" s="180">
        <f t="shared" ref="M10:M14" si="0">SUM(H10:L10)</f>
        <v>1710.2</v>
      </c>
      <c r="N10" s="319" t="s">
        <v>485</v>
      </c>
    </row>
    <row r="11" spans="1:14" ht="67.5" customHeight="1" x14ac:dyDescent="0.25">
      <c r="A11" s="10" t="s">
        <v>486</v>
      </c>
      <c r="B11" s="45" t="s">
        <v>251</v>
      </c>
      <c r="C11" s="177" t="s">
        <v>128</v>
      </c>
      <c r="D11" s="178" t="s">
        <v>117</v>
      </c>
      <c r="E11" s="177" t="s">
        <v>306</v>
      </c>
      <c r="F11" s="178" t="s">
        <v>487</v>
      </c>
      <c r="G11" s="10" t="s">
        <v>488</v>
      </c>
      <c r="H11" s="179">
        <v>5242.1000000000004</v>
      </c>
      <c r="I11" s="222">
        <v>6654.8</v>
      </c>
      <c r="J11" s="222">
        <v>6654.8</v>
      </c>
      <c r="K11" s="222">
        <v>6654.8</v>
      </c>
      <c r="L11" s="179"/>
      <c r="M11" s="180">
        <f t="shared" si="0"/>
        <v>25206.5</v>
      </c>
      <c r="N11" s="319"/>
    </row>
    <row r="12" spans="1:14" ht="153" customHeight="1" x14ac:dyDescent="0.25">
      <c r="A12" s="10" t="s">
        <v>489</v>
      </c>
      <c r="B12" s="45" t="s">
        <v>490</v>
      </c>
      <c r="C12" s="9" t="s">
        <v>128</v>
      </c>
      <c r="D12" s="10" t="s">
        <v>117</v>
      </c>
      <c r="E12" s="9" t="s">
        <v>306</v>
      </c>
      <c r="F12" s="178" t="s">
        <v>491</v>
      </c>
      <c r="G12" s="10" t="s">
        <v>524</v>
      </c>
      <c r="H12" s="182">
        <v>3505.8</v>
      </c>
      <c r="I12" s="223">
        <v>4571.3</v>
      </c>
      <c r="J12" s="223">
        <v>4571.3</v>
      </c>
      <c r="K12" s="223">
        <v>4571.3</v>
      </c>
      <c r="L12" s="182"/>
      <c r="M12" s="180">
        <f t="shared" si="0"/>
        <v>17219.7</v>
      </c>
      <c r="N12" s="319" t="s">
        <v>467</v>
      </c>
    </row>
    <row r="13" spans="1:14" ht="153" customHeight="1" x14ac:dyDescent="0.25">
      <c r="A13" s="10" t="s">
        <v>492</v>
      </c>
      <c r="B13" s="216" t="s">
        <v>509</v>
      </c>
      <c r="C13" s="194" t="s">
        <v>128</v>
      </c>
      <c r="D13" s="204" t="s">
        <v>117</v>
      </c>
      <c r="E13" s="194" t="s">
        <v>306</v>
      </c>
      <c r="F13" s="206" t="s">
        <v>504</v>
      </c>
      <c r="G13" s="204" t="s">
        <v>505</v>
      </c>
      <c r="H13" s="182">
        <v>100</v>
      </c>
      <c r="I13" s="182">
        <v>0</v>
      </c>
      <c r="J13" s="182">
        <v>0</v>
      </c>
      <c r="K13" s="182">
        <v>0</v>
      </c>
      <c r="L13" s="182"/>
      <c r="M13" s="180">
        <f t="shared" si="0"/>
        <v>100</v>
      </c>
      <c r="N13" s="319"/>
    </row>
    <row r="14" spans="1:14" ht="153" customHeight="1" x14ac:dyDescent="0.25">
      <c r="A14" s="10" t="s">
        <v>523</v>
      </c>
      <c r="B14" s="45" t="s">
        <v>408</v>
      </c>
      <c r="C14" s="9" t="s">
        <v>128</v>
      </c>
      <c r="D14" s="10" t="s">
        <v>117</v>
      </c>
      <c r="E14" s="9" t="s">
        <v>306</v>
      </c>
      <c r="F14" s="178" t="s">
        <v>493</v>
      </c>
      <c r="G14" s="10" t="s">
        <v>494</v>
      </c>
      <c r="H14" s="182">
        <v>1454.3</v>
      </c>
      <c r="I14" s="182">
        <v>0</v>
      </c>
      <c r="J14" s="182">
        <v>0</v>
      </c>
      <c r="K14" s="182">
        <v>0</v>
      </c>
      <c r="L14" s="182"/>
      <c r="M14" s="180">
        <f t="shared" si="0"/>
        <v>1454.3</v>
      </c>
      <c r="N14" s="319"/>
    </row>
    <row r="15" spans="1:14" s="30" customFormat="1" ht="22.5" customHeight="1" x14ac:dyDescent="0.3">
      <c r="A15" s="418" t="s">
        <v>150</v>
      </c>
      <c r="B15" s="418"/>
      <c r="C15" s="9"/>
      <c r="D15" s="10"/>
      <c r="E15" s="9"/>
      <c r="F15" s="9"/>
      <c r="G15" s="9"/>
      <c r="H15" s="233">
        <f>SUM(H9:H14)</f>
        <v>10777.4</v>
      </c>
      <c r="I15" s="233">
        <f>SUM(I9:I14)</f>
        <v>11771.1</v>
      </c>
      <c r="J15" s="233">
        <f>SUM(J9:J14)</f>
        <v>11771.1</v>
      </c>
      <c r="K15" s="233">
        <f>SUM(K9:K14)</f>
        <v>11771.1</v>
      </c>
      <c r="L15" s="233">
        <f>SUM(L9:L12)</f>
        <v>0</v>
      </c>
      <c r="M15" s="233">
        <f>SUM(M9:M14)</f>
        <v>46090.700000000004</v>
      </c>
      <c r="N15" s="183"/>
    </row>
    <row r="16" spans="1:14" ht="39" customHeight="1" x14ac:dyDescent="0.25">
      <c r="A16" s="146"/>
      <c r="B16" s="400" t="s">
        <v>468</v>
      </c>
      <c r="C16" s="400"/>
      <c r="D16" s="400"/>
      <c r="E16" s="400"/>
      <c r="F16" s="400"/>
      <c r="G16" s="400"/>
      <c r="H16" s="400"/>
      <c r="I16" s="400"/>
      <c r="J16" s="400"/>
      <c r="K16" s="400"/>
      <c r="L16" s="400"/>
      <c r="M16" s="400"/>
      <c r="N16" s="400"/>
    </row>
    <row r="17" spans="1:14" ht="15.75" customHeight="1" x14ac:dyDescent="0.25">
      <c r="A17" s="147"/>
      <c r="B17" s="148"/>
      <c r="C17" s="401" t="s">
        <v>140</v>
      </c>
      <c r="D17" s="401"/>
      <c r="E17" s="401"/>
      <c r="F17" s="401"/>
      <c r="G17" s="401"/>
      <c r="H17" s="149"/>
      <c r="I17" s="169"/>
      <c r="J17" s="169"/>
      <c r="K17" s="169"/>
      <c r="L17" s="169"/>
      <c r="M17" s="149"/>
      <c r="N17" s="2"/>
    </row>
    <row r="18" spans="1:14" ht="15.75" customHeight="1" x14ac:dyDescent="0.3">
      <c r="A18" s="147"/>
      <c r="B18" s="148"/>
      <c r="C18" s="401" t="s">
        <v>141</v>
      </c>
      <c r="D18" s="401"/>
      <c r="E18" s="401"/>
      <c r="F18" s="401"/>
      <c r="G18" s="401"/>
      <c r="H18" s="233">
        <f>H14+H13</f>
        <v>1554.3</v>
      </c>
      <c r="I18" s="137">
        <f>I14</f>
        <v>0</v>
      </c>
      <c r="J18" s="137">
        <f>J14</f>
        <v>0</v>
      </c>
      <c r="K18" s="137">
        <f>K14</f>
        <v>0</v>
      </c>
      <c r="L18" s="137">
        <f>L14</f>
        <v>0</v>
      </c>
      <c r="M18" s="233">
        <f>M14+M13</f>
        <v>1554.3</v>
      </c>
      <c r="N18" s="2"/>
    </row>
    <row r="19" spans="1:14" ht="15.75" customHeight="1" x14ac:dyDescent="0.3">
      <c r="A19" s="147"/>
      <c r="B19" s="150"/>
      <c r="C19" s="402" t="s">
        <v>143</v>
      </c>
      <c r="D19" s="402"/>
      <c r="E19" s="402"/>
      <c r="F19" s="402"/>
      <c r="G19" s="402"/>
      <c r="H19" s="233">
        <f>H15-H14-H13</f>
        <v>9223.1</v>
      </c>
      <c r="I19" s="233">
        <f>I15-I18</f>
        <v>11771.1</v>
      </c>
      <c r="J19" s="233">
        <f>J15-J18</f>
        <v>11771.1</v>
      </c>
      <c r="K19" s="233">
        <f>K15-K18</f>
        <v>11771.1</v>
      </c>
      <c r="L19" s="233">
        <f>L15-L18</f>
        <v>0</v>
      </c>
      <c r="M19" s="233">
        <f>M15-M18</f>
        <v>44536.4</v>
      </c>
      <c r="N19" s="152"/>
    </row>
    <row r="20" spans="1:14" ht="15.75" customHeight="1" x14ac:dyDescent="0.3">
      <c r="A20" s="147"/>
      <c r="B20" s="150"/>
      <c r="C20" s="399" t="s">
        <v>413</v>
      </c>
      <c r="D20" s="399"/>
      <c r="E20" s="399"/>
      <c r="F20" s="399"/>
      <c r="G20" s="399"/>
      <c r="H20" s="233">
        <f t="shared" ref="H20:M20" si="1">SUM(H17:H19)</f>
        <v>10777.4</v>
      </c>
      <c r="I20" s="233">
        <f t="shared" si="1"/>
        <v>11771.1</v>
      </c>
      <c r="J20" s="233">
        <f t="shared" si="1"/>
        <v>11771.1</v>
      </c>
      <c r="K20" s="233">
        <f t="shared" si="1"/>
        <v>11771.1</v>
      </c>
      <c r="L20" s="233">
        <f t="shared" si="1"/>
        <v>0</v>
      </c>
      <c r="M20" s="233">
        <f t="shared" si="1"/>
        <v>46090.700000000004</v>
      </c>
      <c r="N20" s="152"/>
    </row>
    <row r="21" spans="1:14" x14ac:dyDescent="0.25">
      <c r="A21" s="147"/>
      <c r="B21" s="150"/>
      <c r="C21" s="153"/>
      <c r="D21" s="154"/>
      <c r="E21" s="154"/>
      <c r="F21" s="154"/>
      <c r="G21" s="154"/>
      <c r="H21" s="152"/>
      <c r="I21" s="156"/>
      <c r="J21" s="156"/>
      <c r="K21" s="156"/>
      <c r="L21" s="156"/>
      <c r="M21" s="152"/>
      <c r="N21" s="152"/>
    </row>
    <row r="22" spans="1:14" ht="21.75" customHeight="1" x14ac:dyDescent="0.25">
      <c r="A22" s="147"/>
      <c r="B22" s="397" t="s">
        <v>414</v>
      </c>
      <c r="C22" s="397"/>
      <c r="D22" s="397"/>
      <c r="E22" s="397"/>
      <c r="F22" s="397"/>
      <c r="G22" s="397"/>
      <c r="H22" s="397"/>
      <c r="I22" s="397"/>
      <c r="J22" s="397"/>
      <c r="K22" s="397"/>
      <c r="L22" s="397"/>
      <c r="M22" s="397"/>
      <c r="N22" s="397"/>
    </row>
    <row r="23" spans="1:14" ht="18.75" x14ac:dyDescent="0.3">
      <c r="A23" s="147"/>
      <c r="B23" s="150"/>
      <c r="C23" s="398" t="s">
        <v>260</v>
      </c>
      <c r="D23" s="398"/>
      <c r="E23" s="398"/>
      <c r="F23" s="398"/>
      <c r="G23" s="398"/>
      <c r="H23" s="233">
        <f t="shared" ref="H23:M23" si="2">H15</f>
        <v>10777.4</v>
      </c>
      <c r="I23" s="233">
        <f t="shared" si="2"/>
        <v>11771.1</v>
      </c>
      <c r="J23" s="233">
        <f t="shared" si="2"/>
        <v>11771.1</v>
      </c>
      <c r="K23" s="233">
        <f t="shared" si="2"/>
        <v>11771.1</v>
      </c>
      <c r="L23" s="233">
        <f t="shared" si="2"/>
        <v>0</v>
      </c>
      <c r="M23" s="233">
        <f t="shared" si="2"/>
        <v>46090.700000000004</v>
      </c>
      <c r="N23" s="152"/>
    </row>
    <row r="24" spans="1:14" ht="18.75" x14ac:dyDescent="0.3">
      <c r="A24" s="147"/>
      <c r="B24" s="150"/>
      <c r="C24" s="398" t="s">
        <v>415</v>
      </c>
      <c r="D24" s="398"/>
      <c r="E24" s="398"/>
      <c r="F24" s="398"/>
      <c r="G24" s="398"/>
      <c r="H24" s="233"/>
      <c r="I24" s="233"/>
      <c r="J24" s="233"/>
      <c r="K24" s="233"/>
      <c r="L24" s="233"/>
      <c r="M24" s="233"/>
      <c r="N24" s="152"/>
    </row>
    <row r="25" spans="1:14" ht="18.75" x14ac:dyDescent="0.3">
      <c r="A25" s="147"/>
      <c r="B25" s="150"/>
      <c r="C25" s="399" t="s">
        <v>413</v>
      </c>
      <c r="D25" s="399"/>
      <c r="E25" s="399"/>
      <c r="F25" s="399"/>
      <c r="G25" s="399"/>
      <c r="H25" s="233">
        <f t="shared" ref="H25:M25" si="3">SUM(H23:H24)</f>
        <v>10777.4</v>
      </c>
      <c r="I25" s="233">
        <f t="shared" si="3"/>
        <v>11771.1</v>
      </c>
      <c r="J25" s="233">
        <f t="shared" si="3"/>
        <v>11771.1</v>
      </c>
      <c r="K25" s="233">
        <f t="shared" si="3"/>
        <v>11771.1</v>
      </c>
      <c r="L25" s="233">
        <f t="shared" si="3"/>
        <v>0</v>
      </c>
      <c r="M25" s="233">
        <f t="shared" si="3"/>
        <v>46090.700000000004</v>
      </c>
      <c r="N25" s="152"/>
    </row>
    <row r="26" spans="1:14" x14ac:dyDescent="0.25">
      <c r="A26" s="147"/>
      <c r="B26" s="148"/>
      <c r="C26" s="171"/>
      <c r="D26" s="171"/>
      <c r="E26" s="171"/>
      <c r="F26" s="171"/>
      <c r="G26" s="171"/>
      <c r="H26" s="46"/>
      <c r="I26" s="184"/>
      <c r="J26" s="184"/>
      <c r="K26" s="184"/>
      <c r="L26" s="184"/>
      <c r="M26" s="46"/>
      <c r="N26" s="2"/>
    </row>
    <row r="27" spans="1:14" x14ac:dyDescent="0.25">
      <c r="A27" s="147"/>
      <c r="B27" s="148"/>
      <c r="C27" s="171"/>
      <c r="D27" s="171"/>
      <c r="E27" s="171"/>
      <c r="F27" s="171"/>
      <c r="G27" s="171"/>
      <c r="H27" s="46"/>
      <c r="I27" s="184"/>
      <c r="J27" s="184"/>
      <c r="K27" s="184"/>
      <c r="L27" s="184"/>
      <c r="M27" s="46"/>
      <c r="N27" s="2"/>
    </row>
    <row r="28" spans="1:14" x14ac:dyDescent="0.25">
      <c r="A28" s="1"/>
      <c r="B28" s="2" t="s">
        <v>95</v>
      </c>
      <c r="C28" s="53"/>
      <c r="D28" s="171"/>
      <c r="E28" s="2"/>
      <c r="F28" s="173"/>
      <c r="G28" s="173"/>
      <c r="N28" s="2"/>
    </row>
    <row r="29" spans="1:14" x14ac:dyDescent="0.25">
      <c r="A29" s="147"/>
      <c r="B29" s="158"/>
      <c r="C29" s="159"/>
      <c r="D29" s="159"/>
      <c r="E29" s="159"/>
      <c r="F29" s="159"/>
      <c r="G29" s="159"/>
    </row>
    <row r="30" spans="1:14" x14ac:dyDescent="0.25">
      <c r="A30" s="147"/>
      <c r="B30" s="158"/>
      <c r="C30" s="159"/>
      <c r="D30" s="159"/>
      <c r="E30" s="159"/>
      <c r="F30" s="159"/>
      <c r="G30" s="159"/>
    </row>
    <row r="31" spans="1:14" x14ac:dyDescent="0.25">
      <c r="A31" s="147"/>
      <c r="B31" s="158"/>
      <c r="C31" s="159"/>
      <c r="D31" s="159"/>
      <c r="E31" s="159"/>
      <c r="F31" s="159"/>
      <c r="G31" s="159"/>
    </row>
    <row r="32" spans="1:14" x14ac:dyDescent="0.25">
      <c r="A32" s="147"/>
      <c r="B32" s="158"/>
      <c r="C32" s="159"/>
      <c r="D32" s="159"/>
      <c r="E32" s="159"/>
      <c r="F32" s="159"/>
      <c r="G32" s="159"/>
    </row>
    <row r="33" spans="1:7" x14ac:dyDescent="0.25">
      <c r="A33" s="147"/>
      <c r="B33" s="158"/>
      <c r="C33" s="159"/>
      <c r="D33" s="159"/>
      <c r="E33" s="159"/>
      <c r="F33" s="159"/>
      <c r="G33" s="159"/>
    </row>
    <row r="34" spans="1:7" x14ac:dyDescent="0.25">
      <c r="A34" s="147"/>
      <c r="B34" s="158"/>
      <c r="C34" s="159"/>
      <c r="D34" s="159"/>
      <c r="E34" s="159"/>
      <c r="F34" s="159"/>
      <c r="G34" s="159"/>
    </row>
    <row r="35" spans="1:7" x14ac:dyDescent="0.25">
      <c r="A35" s="147"/>
      <c r="B35" s="158"/>
      <c r="C35" s="159"/>
      <c r="D35" s="159"/>
      <c r="E35" s="159"/>
      <c r="F35" s="159"/>
      <c r="G35" s="159"/>
    </row>
    <row r="36" spans="1:7" x14ac:dyDescent="0.25">
      <c r="A36" s="147"/>
      <c r="B36" s="158"/>
      <c r="C36" s="159"/>
      <c r="D36" s="159"/>
      <c r="E36" s="159"/>
      <c r="F36" s="159"/>
      <c r="G36" s="159"/>
    </row>
    <row r="37" spans="1:7" x14ac:dyDescent="0.25">
      <c r="A37" s="147"/>
      <c r="B37" s="158"/>
      <c r="C37" s="159"/>
      <c r="D37" s="159"/>
      <c r="E37" s="159"/>
      <c r="F37" s="159"/>
      <c r="G37" s="159"/>
    </row>
    <row r="38" spans="1:7" x14ac:dyDescent="0.25">
      <c r="A38" s="147"/>
      <c r="B38" s="158"/>
      <c r="C38" s="159"/>
      <c r="D38" s="159"/>
      <c r="E38" s="159"/>
      <c r="F38" s="159"/>
      <c r="G38" s="159"/>
    </row>
    <row r="39" spans="1:7" x14ac:dyDescent="0.25">
      <c r="A39" s="147"/>
      <c r="B39" s="158"/>
      <c r="C39" s="159"/>
      <c r="D39" s="159"/>
      <c r="E39" s="159"/>
      <c r="F39" s="159"/>
      <c r="G39" s="159"/>
    </row>
    <row r="40" spans="1:7" x14ac:dyDescent="0.25">
      <c r="A40" s="147"/>
      <c r="B40" s="158"/>
      <c r="C40" s="159"/>
      <c r="D40" s="159"/>
      <c r="E40" s="159"/>
      <c r="F40" s="159"/>
      <c r="G40" s="159"/>
    </row>
    <row r="41" spans="1:7" x14ac:dyDescent="0.25">
      <c r="A41" s="147"/>
      <c r="B41" s="158"/>
      <c r="C41" s="159"/>
      <c r="D41" s="159"/>
      <c r="E41" s="159"/>
      <c r="F41" s="159"/>
      <c r="G41" s="159"/>
    </row>
    <row r="42" spans="1:7" x14ac:dyDescent="0.25">
      <c r="A42" s="147"/>
      <c r="B42" s="158"/>
      <c r="C42" s="159"/>
      <c r="D42" s="159"/>
      <c r="E42" s="159"/>
      <c r="F42" s="159"/>
      <c r="G42" s="159"/>
    </row>
    <row r="43" spans="1:7" x14ac:dyDescent="0.25">
      <c r="A43" s="147"/>
      <c r="B43" s="158"/>
      <c r="C43" s="159"/>
      <c r="D43" s="159"/>
      <c r="E43" s="159"/>
      <c r="F43" s="159"/>
      <c r="G43" s="159"/>
    </row>
    <row r="44" spans="1:7" x14ac:dyDescent="0.25">
      <c r="A44" s="147"/>
      <c r="B44" s="158"/>
      <c r="C44" s="159"/>
      <c r="D44" s="159"/>
      <c r="E44" s="159"/>
      <c r="F44" s="159"/>
      <c r="G44" s="159"/>
    </row>
    <row r="45" spans="1:7" x14ac:dyDescent="0.25">
      <c r="A45" s="147"/>
      <c r="B45" s="158"/>
      <c r="C45" s="159"/>
      <c r="D45" s="159"/>
      <c r="E45" s="159"/>
      <c r="F45" s="159"/>
      <c r="G45" s="159"/>
    </row>
    <row r="46" spans="1:7" x14ac:dyDescent="0.25">
      <c r="A46" s="147"/>
      <c r="B46" s="158"/>
      <c r="C46" s="159"/>
      <c r="D46" s="159"/>
      <c r="E46" s="159"/>
      <c r="F46" s="159"/>
      <c r="G46" s="159"/>
    </row>
    <row r="47" spans="1:7" x14ac:dyDescent="0.25">
      <c r="A47" s="147"/>
      <c r="B47" s="158"/>
      <c r="C47" s="159"/>
      <c r="D47" s="159"/>
      <c r="E47" s="159"/>
      <c r="F47" s="159"/>
      <c r="G47" s="159"/>
    </row>
    <row r="48" spans="1:7" x14ac:dyDescent="0.25">
      <c r="A48" s="147"/>
      <c r="B48" s="158"/>
      <c r="C48" s="159"/>
      <c r="D48" s="159"/>
      <c r="E48" s="159"/>
      <c r="F48" s="159"/>
      <c r="G48" s="159"/>
    </row>
    <row r="49" spans="1:7" x14ac:dyDescent="0.25">
      <c r="A49" s="147"/>
      <c r="B49" s="158"/>
      <c r="C49" s="159"/>
      <c r="D49" s="159"/>
      <c r="E49" s="159"/>
      <c r="F49" s="159"/>
      <c r="G49" s="159"/>
    </row>
    <row r="50" spans="1:7" x14ac:dyDescent="0.25">
      <c r="A50" s="147"/>
      <c r="B50" s="158"/>
      <c r="C50" s="159"/>
      <c r="D50" s="159"/>
      <c r="E50" s="159"/>
      <c r="F50" s="159"/>
      <c r="G50" s="159"/>
    </row>
    <row r="51" spans="1:7" x14ac:dyDescent="0.25">
      <c r="A51" s="147"/>
      <c r="B51" s="158"/>
      <c r="C51" s="159"/>
      <c r="D51" s="159"/>
      <c r="E51" s="159"/>
      <c r="F51" s="159"/>
      <c r="G51" s="159"/>
    </row>
    <row r="52" spans="1:7" x14ac:dyDescent="0.25">
      <c r="A52" s="147"/>
      <c r="B52" s="158"/>
      <c r="C52" s="159"/>
      <c r="D52" s="159"/>
      <c r="E52" s="159"/>
      <c r="F52" s="159"/>
      <c r="G52" s="159"/>
    </row>
    <row r="53" spans="1:7" x14ac:dyDescent="0.25">
      <c r="A53" s="147"/>
      <c r="B53" s="158"/>
      <c r="C53" s="159"/>
      <c r="D53" s="159"/>
      <c r="E53" s="159"/>
      <c r="F53" s="159"/>
      <c r="G53" s="159"/>
    </row>
    <row r="54" spans="1:7" x14ac:dyDescent="0.25">
      <c r="A54" s="147"/>
      <c r="B54" s="158"/>
      <c r="C54" s="159"/>
      <c r="D54" s="159"/>
      <c r="E54" s="159"/>
      <c r="F54" s="159"/>
      <c r="G54" s="159"/>
    </row>
  </sheetData>
  <mergeCells count="28">
    <mergeCell ref="B22:N22"/>
    <mergeCell ref="C23:G23"/>
    <mergeCell ref="C24:G24"/>
    <mergeCell ref="C25:G25"/>
    <mergeCell ref="B16:N16"/>
    <mergeCell ref="C17:G17"/>
    <mergeCell ref="C18:G18"/>
    <mergeCell ref="C19:G19"/>
    <mergeCell ref="C20:G20"/>
    <mergeCell ref="A7:N7"/>
    <mergeCell ref="A8:N8"/>
    <mergeCell ref="N10:N11"/>
    <mergeCell ref="N12:N14"/>
    <mergeCell ref="A15:B15"/>
    <mergeCell ref="M1:N1"/>
    <mergeCell ref="A2:N2"/>
    <mergeCell ref="A3:A6"/>
    <mergeCell ref="B3:B6"/>
    <mergeCell ref="C3:C6"/>
    <mergeCell ref="D3:G5"/>
    <mergeCell ref="H3:M3"/>
    <mergeCell ref="N3:N6"/>
    <mergeCell ref="H4:H5"/>
    <mergeCell ref="I4:I5"/>
    <mergeCell ref="J4:J5"/>
    <mergeCell ref="K4:K5"/>
    <mergeCell ref="L4:L5"/>
    <mergeCell ref="M4:M6"/>
  </mergeCells>
  <printOptions gridLines="1"/>
  <pageMargins left="0.51180555555555496" right="0.51180555555555496" top="0.31527777777777799" bottom="0.55138888888888904" header="0.51180555555555496" footer="0.51180555555555496"/>
  <pageSetup paperSize="9" scale="49" firstPageNumber="0" fitToHeight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workbookViewId="0">
      <selection activeCell="E7" sqref="E7"/>
    </sheetView>
  </sheetViews>
  <sheetFormatPr defaultColWidth="9" defaultRowHeight="12.75" x14ac:dyDescent="0.2"/>
  <cols>
    <col min="1" max="1" width="15.28515625" customWidth="1"/>
    <col min="2" max="2" width="19.7109375" customWidth="1"/>
    <col min="3" max="3" width="14.140625" customWidth="1"/>
  </cols>
  <sheetData>
    <row r="1" spans="1:5" ht="18.75" x14ac:dyDescent="0.2">
      <c r="A1" s="185">
        <v>0</v>
      </c>
      <c r="B1" s="186">
        <v>233670.1</v>
      </c>
      <c r="C1" s="187">
        <v>233670.1</v>
      </c>
      <c r="D1" s="187">
        <f t="shared" ref="D1:D5" si="0">B1-C1</f>
        <v>0</v>
      </c>
    </row>
    <row r="2" spans="1:5" ht="18.75" x14ac:dyDescent="0.2">
      <c r="A2" s="188">
        <v>302.3</v>
      </c>
      <c r="B2" s="189">
        <v>243925.7</v>
      </c>
      <c r="C2" s="187">
        <v>244228</v>
      </c>
      <c r="D2" s="187">
        <f t="shared" si="0"/>
        <v>-302.29999999998836</v>
      </c>
    </row>
    <row r="3" spans="1:5" ht="18.75" x14ac:dyDescent="0.2">
      <c r="A3" s="189">
        <v>-3201</v>
      </c>
      <c r="B3" s="189">
        <v>248802.8</v>
      </c>
      <c r="C3" s="187">
        <v>245601.8</v>
      </c>
      <c r="D3" s="187">
        <f t="shared" si="0"/>
        <v>3201</v>
      </c>
    </row>
    <row r="4" spans="1:5" ht="18.75" x14ac:dyDescent="0.2">
      <c r="A4" s="189">
        <v>1104.7</v>
      </c>
      <c r="B4" s="189">
        <v>241280.4</v>
      </c>
      <c r="C4" s="187">
        <v>242385.1</v>
      </c>
      <c r="D4" s="187">
        <f t="shared" si="0"/>
        <v>-1104.7000000000116</v>
      </c>
    </row>
    <row r="5" spans="1:5" ht="18.75" x14ac:dyDescent="0.2">
      <c r="A5" s="188">
        <v>102.5</v>
      </c>
      <c r="B5" s="189">
        <v>240258.4</v>
      </c>
      <c r="C5" s="187">
        <v>240360.9</v>
      </c>
      <c r="D5" s="187">
        <f t="shared" si="0"/>
        <v>-102.5</v>
      </c>
    </row>
    <row r="6" spans="1:5" x14ac:dyDescent="0.2">
      <c r="B6" s="187">
        <f>SUM(B1:B5)</f>
        <v>1207937.4000000001</v>
      </c>
      <c r="C6" s="187">
        <f>SUM(C1:C5)</f>
        <v>1206245.8999999999</v>
      </c>
      <c r="D6" s="187">
        <f>SUM(D1:D5)</f>
        <v>1691.5</v>
      </c>
      <c r="E6" s="187">
        <f>B6-C6</f>
        <v>1691.5000000002328</v>
      </c>
    </row>
    <row r="8" spans="1:5" x14ac:dyDescent="0.2">
      <c r="C8">
        <v>240360.9</v>
      </c>
    </row>
  </sheetData>
  <printOptions gridLines="1"/>
  <pageMargins left="0.7" right="0.7" top="0.75" bottom="0.75" header="0.51180555555555496" footer="0.51180555555555496"/>
  <pageSetup firstPageNumber="0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fitToPage="1"/>
  </sheetPr>
  <dimension ref="A1:IW26"/>
  <sheetViews>
    <sheetView topLeftCell="A3" zoomScale="80" workbookViewId="0">
      <selection activeCell="O11" sqref="O11"/>
    </sheetView>
  </sheetViews>
  <sheetFormatPr defaultColWidth="9.140625" defaultRowHeight="15.75" x14ac:dyDescent="0.25"/>
  <cols>
    <col min="1" max="1" width="18.5703125" style="2" customWidth="1"/>
    <col min="2" max="2" width="48.140625" style="2" customWidth="1"/>
    <col min="3" max="3" width="32.85546875" style="2" customWidth="1"/>
    <col min="4" max="7" width="7" style="2" customWidth="1"/>
    <col min="8" max="11" width="15.42578125" style="2" customWidth="1"/>
    <col min="12" max="12" width="15.42578125" style="2" hidden="1" customWidth="1"/>
    <col min="13" max="13" width="17" style="2" customWidth="1"/>
    <col min="14" max="14" width="16.7109375" style="2" customWidth="1"/>
    <col min="15" max="15" width="18.85546875" style="2" customWidth="1"/>
    <col min="16" max="16" width="15.42578125" style="2" customWidth="1"/>
    <col min="17" max="257" width="9.140625" style="2"/>
  </cols>
  <sheetData>
    <row r="1" spans="1:16" ht="66.75" customHeight="1" x14ac:dyDescent="0.25">
      <c r="H1" s="49"/>
      <c r="I1" s="312" t="s">
        <v>96</v>
      </c>
      <c r="J1" s="312"/>
      <c r="K1" s="312"/>
      <c r="L1" s="312"/>
      <c r="M1" s="312"/>
    </row>
    <row r="2" spans="1:16" ht="54" customHeight="1" x14ac:dyDescent="0.25">
      <c r="A2" s="313" t="s">
        <v>97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</row>
    <row r="3" spans="1:16" ht="15" customHeight="1" x14ac:dyDescent="0.25">
      <c r="A3" s="50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 t="s">
        <v>98</v>
      </c>
    </row>
    <row r="4" spans="1:16" ht="54" customHeight="1" x14ac:dyDescent="0.25">
      <c r="A4" s="50"/>
      <c r="B4" s="314" t="s">
        <v>99</v>
      </c>
      <c r="C4" s="314" t="s">
        <v>100</v>
      </c>
      <c r="D4" s="314" t="s">
        <v>101</v>
      </c>
      <c r="E4" s="314"/>
      <c r="F4" s="314"/>
      <c r="G4" s="314"/>
      <c r="H4" s="9" t="s">
        <v>102</v>
      </c>
      <c r="I4" s="9" t="s">
        <v>8</v>
      </c>
      <c r="J4" s="9" t="s">
        <v>9</v>
      </c>
      <c r="K4" s="9" t="s">
        <v>10</v>
      </c>
      <c r="L4" s="195" t="s">
        <v>11</v>
      </c>
      <c r="M4" s="314" t="s">
        <v>103</v>
      </c>
    </row>
    <row r="5" spans="1:16" s="53" customFormat="1" ht="36" customHeight="1" x14ac:dyDescent="0.2">
      <c r="A5" s="314" t="s">
        <v>104</v>
      </c>
      <c r="B5" s="314"/>
      <c r="C5" s="314"/>
      <c r="D5" s="314"/>
      <c r="E5" s="314"/>
      <c r="F5" s="314"/>
      <c r="G5" s="314"/>
      <c r="H5" s="52" t="s">
        <v>105</v>
      </c>
      <c r="I5" s="52" t="s">
        <v>106</v>
      </c>
      <c r="J5" s="52" t="s">
        <v>106</v>
      </c>
      <c r="K5" s="52" t="s">
        <v>106</v>
      </c>
      <c r="L5" s="196" t="s">
        <v>106</v>
      </c>
      <c r="M5" s="314"/>
    </row>
    <row r="6" spans="1:16" s="53" customFormat="1" ht="20.25" customHeight="1" x14ac:dyDescent="0.2">
      <c r="A6" s="314"/>
      <c r="B6" s="314"/>
      <c r="C6" s="314"/>
      <c r="D6" s="52" t="s">
        <v>107</v>
      </c>
      <c r="E6" s="52" t="s">
        <v>108</v>
      </c>
      <c r="F6" s="52" t="s">
        <v>109</v>
      </c>
      <c r="G6" s="52" t="s">
        <v>110</v>
      </c>
      <c r="H6" s="52">
        <v>2022</v>
      </c>
      <c r="I6" s="54">
        <v>2023</v>
      </c>
      <c r="J6" s="54">
        <v>2024</v>
      </c>
      <c r="K6" s="54">
        <v>2025</v>
      </c>
      <c r="L6" s="197"/>
      <c r="M6" s="314"/>
    </row>
    <row r="7" spans="1:16" ht="48" customHeight="1" x14ac:dyDescent="0.25">
      <c r="A7" s="315" t="s">
        <v>111</v>
      </c>
      <c r="B7" s="315" t="s">
        <v>112</v>
      </c>
      <c r="C7" s="56" t="s">
        <v>113</v>
      </c>
      <c r="D7" s="13" t="s">
        <v>114</v>
      </c>
      <c r="E7" s="13" t="s">
        <v>114</v>
      </c>
      <c r="F7" s="13" t="s">
        <v>114</v>
      </c>
      <c r="G7" s="13" t="s">
        <v>114</v>
      </c>
      <c r="H7" s="57">
        <f>H11+H15+H18+H22</f>
        <v>323381.93000000005</v>
      </c>
      <c r="I7" s="57">
        <f>I11+I15+I18+I22</f>
        <v>327150.4000000002</v>
      </c>
      <c r="J7" s="57">
        <f>J11+J15+J18+J22</f>
        <v>319544.00000000012</v>
      </c>
      <c r="K7" s="57">
        <f>K11+K15+K18+K22</f>
        <v>316530.10000000009</v>
      </c>
      <c r="L7" s="198">
        <f>L11+L15+L18+L22</f>
        <v>0</v>
      </c>
      <c r="M7" s="57">
        <f>SUM(H7:L7)</f>
        <v>1286606.4300000006</v>
      </c>
      <c r="N7" s="58" t="b">
        <f>M7='Ресурсное обеспечение'!J6</f>
        <v>1</v>
      </c>
      <c r="O7" s="59"/>
      <c r="P7" s="59"/>
    </row>
    <row r="8" spans="1:16" x14ac:dyDescent="0.25">
      <c r="A8" s="315"/>
      <c r="B8" s="315"/>
      <c r="C8" s="56" t="s">
        <v>115</v>
      </c>
      <c r="D8" s="60"/>
      <c r="E8" s="60"/>
      <c r="F8" s="60"/>
      <c r="G8" s="60"/>
      <c r="H8" s="57"/>
      <c r="I8" s="57"/>
      <c r="J8" s="57"/>
      <c r="K8" s="57"/>
      <c r="L8" s="198"/>
      <c r="M8" s="57">
        <f t="shared" ref="M8" si="0">SUM(I8:L8)</f>
        <v>0</v>
      </c>
      <c r="N8" s="58" t="b">
        <f>M8='Ресурсное обеспечение'!J7</f>
        <v>1</v>
      </c>
      <c r="O8" s="61"/>
      <c r="P8" s="61"/>
    </row>
    <row r="9" spans="1:16" ht="43.5" customHeight="1" x14ac:dyDescent="0.25">
      <c r="A9" s="315"/>
      <c r="B9" s="315"/>
      <c r="C9" s="52" t="s">
        <v>116</v>
      </c>
      <c r="D9" s="11" t="s">
        <v>117</v>
      </c>
      <c r="E9" s="13" t="s">
        <v>114</v>
      </c>
      <c r="F9" s="13" t="s">
        <v>114</v>
      </c>
      <c r="G9" s="13" t="s">
        <v>114</v>
      </c>
      <c r="H9" s="57">
        <f>H13+H17+H20+H24</f>
        <v>320294.73000000004</v>
      </c>
      <c r="I9" s="57">
        <f>I13+I17+I20+I24</f>
        <v>314117.30000000016</v>
      </c>
      <c r="J9" s="57">
        <f>J13+J17+J20+J24</f>
        <v>310718.70000000013</v>
      </c>
      <c r="K9" s="57">
        <f>K13+K17+K20+K24</f>
        <v>307704.8000000001</v>
      </c>
      <c r="L9" s="198">
        <f>L13+L17+L20+L24</f>
        <v>0</v>
      </c>
      <c r="M9" s="57">
        <f>SUM(H9:L9)</f>
        <v>1252835.5300000005</v>
      </c>
      <c r="N9" s="58"/>
    </row>
    <row r="10" spans="1:16" ht="43.5" customHeight="1" x14ac:dyDescent="0.25">
      <c r="A10" s="315"/>
      <c r="B10" s="315"/>
      <c r="C10" s="52" t="s">
        <v>118</v>
      </c>
      <c r="D10" s="11" t="s">
        <v>119</v>
      </c>
      <c r="E10" s="13" t="s">
        <v>114</v>
      </c>
      <c r="F10" s="13" t="s">
        <v>114</v>
      </c>
      <c r="G10" s="13" t="s">
        <v>114</v>
      </c>
      <c r="H10" s="57">
        <f>H14+H21</f>
        <v>3087.2</v>
      </c>
      <c r="I10" s="57">
        <f>I14+I21</f>
        <v>13033.1</v>
      </c>
      <c r="J10" s="57">
        <f>J14+J21</f>
        <v>8825.2999999999993</v>
      </c>
      <c r="K10" s="57">
        <f>K14+K21</f>
        <v>8825.2999999999993</v>
      </c>
      <c r="L10" s="198">
        <f>L14+L21</f>
        <v>0</v>
      </c>
      <c r="M10" s="57">
        <f t="shared" ref="M10:M11" si="1">SUM(H10:L10)</f>
        <v>33770.899999999994</v>
      </c>
      <c r="N10" s="58"/>
    </row>
    <row r="11" spans="1:16" ht="25.5" customHeight="1" x14ac:dyDescent="0.25">
      <c r="A11" s="316" t="s">
        <v>120</v>
      </c>
      <c r="B11" s="316" t="s">
        <v>121</v>
      </c>
      <c r="C11" s="56" t="s">
        <v>113</v>
      </c>
      <c r="D11" s="13" t="s">
        <v>114</v>
      </c>
      <c r="E11" s="13" t="s">
        <v>114</v>
      </c>
      <c r="F11" s="13" t="s">
        <v>114</v>
      </c>
      <c r="G11" s="13" t="s">
        <v>114</v>
      </c>
      <c r="H11" s="57">
        <f t="shared" ref="H11" si="2">H13+H14</f>
        <v>307408.83</v>
      </c>
      <c r="I11" s="57">
        <f>I13+I14</f>
        <v>300038.4000000002</v>
      </c>
      <c r="J11" s="57">
        <f>J13+J14</f>
        <v>296639.80000000016</v>
      </c>
      <c r="K11" s="57">
        <f>K13+K14</f>
        <v>293625.90000000014</v>
      </c>
      <c r="L11" s="198">
        <f>L13+L14</f>
        <v>0</v>
      </c>
      <c r="M11" s="57">
        <f t="shared" si="1"/>
        <v>1197712.9300000006</v>
      </c>
      <c r="N11" s="58"/>
      <c r="O11" s="59"/>
    </row>
    <row r="12" spans="1:16" x14ac:dyDescent="0.25">
      <c r="A12" s="316"/>
      <c r="B12" s="316"/>
      <c r="C12" s="56" t="s">
        <v>115</v>
      </c>
      <c r="D12" s="60"/>
      <c r="E12" s="60"/>
      <c r="F12" s="60"/>
      <c r="G12" s="60"/>
      <c r="H12" s="57"/>
      <c r="I12" s="57"/>
      <c r="J12" s="57"/>
      <c r="K12" s="57"/>
      <c r="L12" s="198"/>
      <c r="M12" s="57">
        <f t="shared" ref="M12:M23" si="3">SUM(I12:L12)</f>
        <v>0</v>
      </c>
      <c r="N12" s="58"/>
      <c r="O12" s="59"/>
    </row>
    <row r="13" spans="1:16" ht="43.5" customHeight="1" x14ac:dyDescent="0.25">
      <c r="A13" s="316"/>
      <c r="B13" s="316"/>
      <c r="C13" s="52" t="s">
        <v>116</v>
      </c>
      <c r="D13" s="11" t="s">
        <v>117</v>
      </c>
      <c r="E13" s="13" t="s">
        <v>114</v>
      </c>
      <c r="F13" s="13" t="s">
        <v>114</v>
      </c>
      <c r="G13" s="13" t="s">
        <v>114</v>
      </c>
      <c r="H13" s="57">
        <f>'Мероприятия подпрограммы 1'!H77</f>
        <v>307408.83</v>
      </c>
      <c r="I13" s="57">
        <f>'Мероприятия подпрограммы 1'!J85</f>
        <v>300038.4000000002</v>
      </c>
      <c r="J13" s="57">
        <f>'Мероприятия подпрограммы 1'!K85</f>
        <v>296639.80000000016</v>
      </c>
      <c r="K13" s="57">
        <f>'Мероприятия подпрограммы 1'!L85</f>
        <v>293625.90000000014</v>
      </c>
      <c r="L13" s="198">
        <f>'Мероприятия подпрограммы 1'!M85</f>
        <v>0</v>
      </c>
      <c r="M13" s="57">
        <f>SUM(H13:L13)</f>
        <v>1197712.9300000006</v>
      </c>
      <c r="N13" s="58"/>
      <c r="O13" s="59"/>
    </row>
    <row r="14" spans="1:16" ht="43.5" customHeight="1" x14ac:dyDescent="0.25">
      <c r="A14" s="316"/>
      <c r="B14" s="316"/>
      <c r="C14" s="52" t="s">
        <v>118</v>
      </c>
      <c r="D14" s="10" t="s">
        <v>119</v>
      </c>
      <c r="E14" s="13" t="s">
        <v>114</v>
      </c>
      <c r="F14" s="13" t="s">
        <v>114</v>
      </c>
      <c r="G14" s="13" t="s">
        <v>114</v>
      </c>
      <c r="H14" s="57">
        <f>'Мероприятия подпрограммы 1'!I86</f>
        <v>0</v>
      </c>
      <c r="I14" s="57">
        <f>'Мероприятия подпрограммы 1'!J86</f>
        <v>0</v>
      </c>
      <c r="J14" s="57"/>
      <c r="K14" s="57"/>
      <c r="L14" s="198"/>
      <c r="M14" s="57">
        <f t="shared" si="3"/>
        <v>0</v>
      </c>
      <c r="N14" s="58"/>
      <c r="O14" s="59"/>
    </row>
    <row r="15" spans="1:16" ht="25.5" customHeight="1" x14ac:dyDescent="0.25">
      <c r="A15" s="316" t="s">
        <v>122</v>
      </c>
      <c r="B15" s="316" t="s">
        <v>123</v>
      </c>
      <c r="C15" s="56" t="s">
        <v>113</v>
      </c>
      <c r="D15" s="13" t="s">
        <v>114</v>
      </c>
      <c r="E15" s="13" t="s">
        <v>114</v>
      </c>
      <c r="F15" s="13" t="s">
        <v>114</v>
      </c>
      <c r="G15" s="13" t="s">
        <v>114</v>
      </c>
      <c r="H15" s="57">
        <f>H17</f>
        <v>131.4</v>
      </c>
      <c r="I15" s="57">
        <f>I17</f>
        <v>190</v>
      </c>
      <c r="J15" s="57">
        <f>J17</f>
        <v>190</v>
      </c>
      <c r="K15" s="57">
        <f>K17</f>
        <v>190</v>
      </c>
      <c r="L15" s="198">
        <f>L17</f>
        <v>0</v>
      </c>
      <c r="M15" s="57">
        <f>SUM(H15:L15)</f>
        <v>701.4</v>
      </c>
      <c r="N15" s="58"/>
      <c r="O15" s="59"/>
    </row>
    <row r="16" spans="1:16" x14ac:dyDescent="0.25">
      <c r="A16" s="316"/>
      <c r="B16" s="316"/>
      <c r="C16" s="56" t="s">
        <v>115</v>
      </c>
      <c r="D16" s="60"/>
      <c r="E16" s="60"/>
      <c r="F16" s="60"/>
      <c r="G16" s="60"/>
      <c r="H16" s="57"/>
      <c r="I16" s="57"/>
      <c r="J16" s="57"/>
      <c r="K16" s="57"/>
      <c r="L16" s="198"/>
      <c r="M16" s="57">
        <f t="shared" si="3"/>
        <v>0</v>
      </c>
      <c r="N16" s="58"/>
      <c r="O16" s="59"/>
    </row>
    <row r="17" spans="1:15" ht="45" customHeight="1" x14ac:dyDescent="0.25">
      <c r="A17" s="316"/>
      <c r="B17" s="316"/>
      <c r="C17" s="52" t="s">
        <v>116</v>
      </c>
      <c r="D17" s="11" t="s">
        <v>117</v>
      </c>
      <c r="E17" s="13" t="s">
        <v>114</v>
      </c>
      <c r="F17" s="13" t="s">
        <v>114</v>
      </c>
      <c r="G17" s="13" t="s">
        <v>114</v>
      </c>
      <c r="H17" s="57">
        <f>'!!!Мероприятия подпрограммы 2'!H14</f>
        <v>131.4</v>
      </c>
      <c r="I17" s="57">
        <f>'!!!Мероприятия подпрограммы 2'!J14</f>
        <v>190</v>
      </c>
      <c r="J17" s="57">
        <f>'!!!Мероприятия подпрограммы 2'!K14</f>
        <v>190</v>
      </c>
      <c r="K17" s="57">
        <f>'!!!Мероприятия подпрограммы 2'!L14</f>
        <v>190</v>
      </c>
      <c r="L17" s="198">
        <f>'!!!Мероприятия подпрограммы 2'!M14</f>
        <v>0</v>
      </c>
      <c r="M17" s="57">
        <f>SUM(H17:L17)</f>
        <v>701.4</v>
      </c>
      <c r="N17" s="58"/>
      <c r="O17" s="59"/>
    </row>
    <row r="18" spans="1:15" ht="25.5" customHeight="1" x14ac:dyDescent="0.25">
      <c r="A18" s="316" t="s">
        <v>124</v>
      </c>
      <c r="B18" s="316" t="s">
        <v>125</v>
      </c>
      <c r="C18" s="56" t="s">
        <v>113</v>
      </c>
      <c r="D18" s="13" t="s">
        <v>114</v>
      </c>
      <c r="E18" s="13" t="s">
        <v>114</v>
      </c>
      <c r="F18" s="13" t="s">
        <v>114</v>
      </c>
      <c r="G18" s="13" t="s">
        <v>114</v>
      </c>
      <c r="H18" s="57">
        <f>SUM(H20:H21)</f>
        <v>5064.2999999999993</v>
      </c>
      <c r="I18" s="247">
        <f>SUM(I20:I21)</f>
        <v>15150.900000000001</v>
      </c>
      <c r="J18" s="57">
        <f>SUM(J20:J21)</f>
        <v>10943.099999999999</v>
      </c>
      <c r="K18" s="57">
        <f>SUM(K20:K21)</f>
        <v>10943.099999999999</v>
      </c>
      <c r="L18" s="198">
        <f>SUM(L20:L21)</f>
        <v>0</v>
      </c>
      <c r="M18" s="57">
        <f>SUM(H18:L18)</f>
        <v>42101.399999999994</v>
      </c>
      <c r="N18" s="58"/>
      <c r="O18" s="59"/>
    </row>
    <row r="19" spans="1:15" x14ac:dyDescent="0.25">
      <c r="A19" s="316"/>
      <c r="B19" s="316"/>
      <c r="C19" s="56" t="s">
        <v>115</v>
      </c>
      <c r="D19" s="60"/>
      <c r="E19" s="60"/>
      <c r="F19" s="60"/>
      <c r="G19" s="60"/>
      <c r="H19" s="57"/>
      <c r="I19" s="57"/>
      <c r="J19" s="57"/>
      <c r="K19" s="57"/>
      <c r="L19" s="198"/>
      <c r="M19" s="57">
        <f t="shared" si="3"/>
        <v>0</v>
      </c>
      <c r="N19" s="58"/>
      <c r="O19" s="59"/>
    </row>
    <row r="20" spans="1:15" ht="39.75" customHeight="1" x14ac:dyDescent="0.25">
      <c r="A20" s="316"/>
      <c r="B20" s="316"/>
      <c r="C20" s="52" t="s">
        <v>116</v>
      </c>
      <c r="D20" s="13">
        <v>137</v>
      </c>
      <c r="E20" s="13" t="s">
        <v>114</v>
      </c>
      <c r="F20" s="13" t="s">
        <v>114</v>
      </c>
      <c r="G20" s="13" t="s">
        <v>114</v>
      </c>
      <c r="H20" s="57">
        <f>'!!!Мероприятия подпрограммы 3'!H26</f>
        <v>1977.1</v>
      </c>
      <c r="I20" s="57">
        <f>'!!!Мероприятия подпрограммы 3'!I26</f>
        <v>2117.8000000000002</v>
      </c>
      <c r="J20" s="57">
        <f>'!!!Мероприятия подпрограммы 3'!J26</f>
        <v>2117.8000000000002</v>
      </c>
      <c r="K20" s="57">
        <f>'!!!Мероприятия подпрограммы 3'!K26</f>
        <v>2117.8000000000002</v>
      </c>
      <c r="L20" s="198">
        <f>'!!!Мероприятия подпрограммы 3'!L26</f>
        <v>0</v>
      </c>
      <c r="M20" s="57">
        <f>SUM(H20:L20)</f>
        <v>8330.5</v>
      </c>
      <c r="N20" s="58"/>
      <c r="O20" s="59"/>
    </row>
    <row r="21" spans="1:15" ht="39.75" customHeight="1" x14ac:dyDescent="0.25">
      <c r="A21" s="316"/>
      <c r="B21" s="316"/>
      <c r="C21" s="52" t="s">
        <v>118</v>
      </c>
      <c r="D21" s="11" t="s">
        <v>119</v>
      </c>
      <c r="E21" s="13" t="s">
        <v>114</v>
      </c>
      <c r="F21" s="13" t="s">
        <v>114</v>
      </c>
      <c r="G21" s="13" t="s">
        <v>114</v>
      </c>
      <c r="H21" s="57">
        <f>'!!!Мероприятия подпрограммы 3'!H27</f>
        <v>3087.2</v>
      </c>
      <c r="I21" s="57">
        <f>'!!!Мероприятия подпрограммы 3'!I27</f>
        <v>13033.1</v>
      </c>
      <c r="J21" s="57">
        <f>'!!!Мероприятия подпрограммы 3'!J27</f>
        <v>8825.2999999999993</v>
      </c>
      <c r="K21" s="57">
        <f>'!!!Мероприятия подпрограммы 3'!K27</f>
        <v>8825.2999999999993</v>
      </c>
      <c r="L21" s="198">
        <f>'!!!Мероприятия подпрограммы 3'!L27</f>
        <v>0</v>
      </c>
      <c r="M21" s="57">
        <f t="shared" ref="M21:M22" si="4">SUM(H21:L21)</f>
        <v>33770.899999999994</v>
      </c>
      <c r="N21" s="58"/>
      <c r="O21" s="59"/>
    </row>
    <row r="22" spans="1:15" ht="25.5" customHeight="1" x14ac:dyDescent="0.25">
      <c r="A22" s="316" t="s">
        <v>126</v>
      </c>
      <c r="B22" s="316" t="s">
        <v>127</v>
      </c>
      <c r="C22" s="56" t="s">
        <v>113</v>
      </c>
      <c r="D22" s="13" t="s">
        <v>114</v>
      </c>
      <c r="E22" s="13" t="s">
        <v>114</v>
      </c>
      <c r="F22" s="13" t="s">
        <v>114</v>
      </c>
      <c r="G22" s="13" t="s">
        <v>114</v>
      </c>
      <c r="H22" s="57">
        <f>'!!!Мероприятия подпрограммы 4'!H15</f>
        <v>10777.4</v>
      </c>
      <c r="I22" s="57">
        <f>'!!!Мероприятия подпрограммы 4'!I15</f>
        <v>11771.1</v>
      </c>
      <c r="J22" s="57">
        <f>'!!!Мероприятия подпрограммы 4'!J15</f>
        <v>11771.1</v>
      </c>
      <c r="K22" s="57">
        <f>'!!!Мероприятия подпрограммы 4'!K15</f>
        <v>11771.1</v>
      </c>
      <c r="L22" s="198">
        <f>'!!!Мероприятия подпрограммы 4'!L15</f>
        <v>0</v>
      </c>
      <c r="M22" s="57">
        <f t="shared" si="4"/>
        <v>46090.7</v>
      </c>
      <c r="N22" s="58"/>
      <c r="O22" s="59"/>
    </row>
    <row r="23" spans="1:15" x14ac:dyDescent="0.25">
      <c r="A23" s="316"/>
      <c r="B23" s="316"/>
      <c r="C23" s="56" t="s">
        <v>115</v>
      </c>
      <c r="D23" s="60"/>
      <c r="E23" s="60"/>
      <c r="F23" s="60"/>
      <c r="G23" s="60"/>
      <c r="H23" s="57"/>
      <c r="I23" s="57"/>
      <c r="J23" s="57"/>
      <c r="K23" s="57"/>
      <c r="L23" s="198"/>
      <c r="M23" s="57">
        <f t="shared" si="3"/>
        <v>0</v>
      </c>
      <c r="N23" s="58"/>
    </row>
    <row r="24" spans="1:15" ht="43.5" customHeight="1" x14ac:dyDescent="0.25">
      <c r="A24" s="316"/>
      <c r="B24" s="316"/>
      <c r="C24" s="52" t="s">
        <v>128</v>
      </c>
      <c r="D24" s="11" t="s">
        <v>117</v>
      </c>
      <c r="E24" s="13" t="s">
        <v>114</v>
      </c>
      <c r="F24" s="13" t="s">
        <v>114</v>
      </c>
      <c r="G24" s="13" t="s">
        <v>114</v>
      </c>
      <c r="H24" s="57">
        <f>'!!!Мероприятия подпрограммы 4'!H15</f>
        <v>10777.4</v>
      </c>
      <c r="I24" s="57">
        <f>'!!!Мероприятия подпрограммы 4'!I15</f>
        <v>11771.1</v>
      </c>
      <c r="J24" s="57">
        <f>'!!!Мероприятия подпрограммы 4'!J15</f>
        <v>11771.1</v>
      </c>
      <c r="K24" s="57">
        <f>'!!!Мероприятия подпрограммы 4'!K15</f>
        <v>11771.1</v>
      </c>
      <c r="L24" s="198">
        <f>'!!!Мероприятия подпрограммы 4'!L15</f>
        <v>0</v>
      </c>
      <c r="M24" s="57">
        <f>SUM(H24:L24)</f>
        <v>46090.7</v>
      </c>
      <c r="N24" s="58"/>
    </row>
    <row r="25" spans="1:15" ht="30.75" customHeight="1" x14ac:dyDescent="0.25">
      <c r="A25" s="2" t="s">
        <v>95</v>
      </c>
      <c r="C25" s="48"/>
      <c r="D25" s="317"/>
      <c r="E25" s="317"/>
      <c r="F25" s="317"/>
      <c r="G25" s="317"/>
    </row>
    <row r="26" spans="1:15" ht="18.75" customHeight="1" x14ac:dyDescent="0.25"/>
  </sheetData>
  <mergeCells count="18">
    <mergeCell ref="A18:A21"/>
    <mergeCell ref="B18:B21"/>
    <mergeCell ref="A22:A24"/>
    <mergeCell ref="B22:B24"/>
    <mergeCell ref="D25:G25"/>
    <mergeCell ref="A7:A10"/>
    <mergeCell ref="B7:B10"/>
    <mergeCell ref="A11:A14"/>
    <mergeCell ref="B11:B14"/>
    <mergeCell ref="A15:A17"/>
    <mergeCell ref="B15:B17"/>
    <mergeCell ref="I1:M1"/>
    <mergeCell ref="A2:M2"/>
    <mergeCell ref="B4:B6"/>
    <mergeCell ref="C4:C6"/>
    <mergeCell ref="D4:G5"/>
    <mergeCell ref="M4:M6"/>
    <mergeCell ref="A5:A6"/>
  </mergeCells>
  <printOptions gridLines="1"/>
  <pageMargins left="0.51181102362204722" right="0.11811023622047245" top="0.31496062992125984" bottom="0.35433070866141736" header="0.51181102362204722" footer="0.51181102362204722"/>
  <pageSetup paperSize="9" scale="66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IW146"/>
  <sheetViews>
    <sheetView zoomScale="70" workbookViewId="0">
      <selection activeCell="T22" sqref="T22"/>
    </sheetView>
  </sheetViews>
  <sheetFormatPr defaultColWidth="9.140625" defaultRowHeight="15" x14ac:dyDescent="0.2"/>
  <cols>
    <col min="1" max="1" width="24.5703125" style="62" customWidth="1"/>
    <col min="2" max="2" width="55.5703125" style="62" customWidth="1"/>
    <col min="3" max="3" width="40" style="62" customWidth="1"/>
    <col min="4" max="4" width="16.28515625" style="62" customWidth="1"/>
    <col min="5" max="5" width="16" style="62" hidden="1" customWidth="1"/>
    <col min="6" max="8" width="16" style="62" customWidth="1"/>
    <col min="9" max="9" width="16" style="62" hidden="1" customWidth="1"/>
    <col min="10" max="10" width="16" style="62" customWidth="1"/>
    <col min="11" max="11" width="18.7109375" style="62" customWidth="1"/>
    <col min="12" max="257" width="9.140625" style="62"/>
  </cols>
  <sheetData>
    <row r="1" spans="1:12" ht="55.5" customHeight="1" x14ac:dyDescent="0.25">
      <c r="C1" s="2"/>
      <c r="D1" s="2"/>
      <c r="E1" s="49"/>
      <c r="F1" s="312" t="s">
        <v>129</v>
      </c>
      <c r="G1" s="312"/>
      <c r="H1" s="312"/>
      <c r="I1" s="312"/>
      <c r="J1" s="312"/>
    </row>
    <row r="2" spans="1:12" ht="49.5" customHeight="1" x14ac:dyDescent="0.2">
      <c r="A2" s="318" t="s">
        <v>130</v>
      </c>
      <c r="B2" s="318"/>
      <c r="C2" s="318"/>
      <c r="D2" s="318"/>
      <c r="E2" s="318"/>
      <c r="F2" s="318"/>
      <c r="G2" s="318"/>
      <c r="H2" s="318"/>
      <c r="I2" s="318"/>
      <c r="J2" s="318"/>
    </row>
    <row r="3" spans="1:12" s="62" customFormat="1" ht="16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 t="s">
        <v>98</v>
      </c>
    </row>
    <row r="4" spans="1:12" ht="57" customHeight="1" x14ac:dyDescent="0.2">
      <c r="A4" s="319" t="s">
        <v>131</v>
      </c>
      <c r="B4" s="319" t="s">
        <v>132</v>
      </c>
      <c r="C4" s="320" t="s">
        <v>133</v>
      </c>
      <c r="D4" s="9" t="s">
        <v>102</v>
      </c>
      <c r="E4" s="9" t="s">
        <v>8</v>
      </c>
      <c r="F4" s="9" t="s">
        <v>8</v>
      </c>
      <c r="G4" s="9" t="str">
        <f>'Распределение расходов'!J4</f>
        <v>Очередной финансовый год</v>
      </c>
      <c r="H4" s="9" t="s">
        <v>134</v>
      </c>
      <c r="I4" s="195" t="s">
        <v>135</v>
      </c>
      <c r="J4" s="319" t="s">
        <v>103</v>
      </c>
    </row>
    <row r="5" spans="1:12" ht="36" customHeight="1" x14ac:dyDescent="0.2">
      <c r="A5" s="319"/>
      <c r="B5" s="319"/>
      <c r="C5" s="320"/>
      <c r="D5" s="63">
        <v>2022</v>
      </c>
      <c r="E5" s="63">
        <v>2023</v>
      </c>
      <c r="F5" s="63">
        <v>2023</v>
      </c>
      <c r="G5" s="63">
        <v>2024</v>
      </c>
      <c r="H5" s="63">
        <v>2025</v>
      </c>
      <c r="I5" s="199"/>
      <c r="J5" s="319"/>
    </row>
    <row r="6" spans="1:12" ht="15.75" customHeight="1" x14ac:dyDescent="0.2">
      <c r="A6" s="319" t="s">
        <v>136</v>
      </c>
      <c r="B6" s="319" t="s">
        <v>137</v>
      </c>
      <c r="C6" s="64" t="s">
        <v>138</v>
      </c>
      <c r="D6" s="65">
        <f t="shared" ref="D6:E6" si="0">D9+D11+D8</f>
        <v>323381.93</v>
      </c>
      <c r="E6" s="65">
        <f t="shared" si="0"/>
        <v>15841.7</v>
      </c>
      <c r="F6" s="65">
        <f>F9+F11+F8</f>
        <v>327150.40000000014</v>
      </c>
      <c r="G6" s="65">
        <f>G9+G11+G8</f>
        <v>319544.00000000012</v>
      </c>
      <c r="H6" s="65">
        <f>H9+H11+H8</f>
        <v>316530.10000000009</v>
      </c>
      <c r="I6" s="200">
        <f>I9+I11+I8</f>
        <v>0</v>
      </c>
      <c r="J6" s="65">
        <f>F6+G6+H6+I6+D6</f>
        <v>1286606.4300000004</v>
      </c>
      <c r="K6" s="66" t="b">
        <f>J6='Распределение расходов'!M7</f>
        <v>1</v>
      </c>
      <c r="L6" s="213"/>
    </row>
    <row r="7" spans="1:12" ht="15.75" x14ac:dyDescent="0.25">
      <c r="A7" s="319"/>
      <c r="B7" s="319"/>
      <c r="C7" s="20" t="s">
        <v>139</v>
      </c>
      <c r="D7" s="67"/>
      <c r="E7" s="67"/>
      <c r="F7" s="67"/>
      <c r="G7" s="67"/>
      <c r="H7" s="67"/>
      <c r="I7" s="201"/>
      <c r="J7" s="65">
        <f t="shared" ref="J7:J40" si="1">F7+G7+H7+I7+D7</f>
        <v>0</v>
      </c>
      <c r="K7" s="66"/>
    </row>
    <row r="8" spans="1:12" ht="15.75" customHeight="1" x14ac:dyDescent="0.2">
      <c r="A8" s="319"/>
      <c r="B8" s="319"/>
      <c r="C8" s="68" t="s">
        <v>140</v>
      </c>
      <c r="D8" s="65">
        <f t="shared" ref="D8:E8" si="2">D29+D15</f>
        <v>16628</v>
      </c>
      <c r="E8" s="65">
        <f t="shared" si="2"/>
        <v>0</v>
      </c>
      <c r="F8" s="65">
        <f>F29+F15</f>
        <v>4151.3</v>
      </c>
      <c r="G8" s="65">
        <f>G29+G15</f>
        <v>4265</v>
      </c>
      <c r="H8" s="65">
        <f>H29+H15</f>
        <v>1251.0999999999999</v>
      </c>
      <c r="I8" s="200">
        <f>I29+I15</f>
        <v>0</v>
      </c>
      <c r="J8" s="65">
        <f t="shared" si="1"/>
        <v>26295.4</v>
      </c>
      <c r="K8" s="66"/>
    </row>
    <row r="9" spans="1:12" ht="15.75" x14ac:dyDescent="0.2">
      <c r="A9" s="319"/>
      <c r="B9" s="319"/>
      <c r="C9" s="68" t="s">
        <v>141</v>
      </c>
      <c r="D9" s="65">
        <f t="shared" ref="D9:E9" si="3">D16+D23+D30+D37</f>
        <v>211136.5</v>
      </c>
      <c r="E9" s="65">
        <f t="shared" si="3"/>
        <v>5513.8</v>
      </c>
      <c r="F9" s="65">
        <f>F16+F23+F30+F37</f>
        <v>214966.90000000017</v>
      </c>
      <c r="G9" s="65">
        <f>G16+G23+G30+G37</f>
        <v>209248.00000000015</v>
      </c>
      <c r="H9" s="65">
        <f>H16+H23+H30+H37</f>
        <v>209248.00000000012</v>
      </c>
      <c r="I9" s="200">
        <f>I16+I23+I30+I37</f>
        <v>0</v>
      </c>
      <c r="J9" s="65">
        <f t="shared" si="1"/>
        <v>844599.40000000037</v>
      </c>
      <c r="K9" s="66"/>
    </row>
    <row r="10" spans="1:12" ht="15" customHeight="1" x14ac:dyDescent="0.2">
      <c r="A10" s="319"/>
      <c r="B10" s="319"/>
      <c r="C10" s="68" t="s">
        <v>142</v>
      </c>
      <c r="D10" s="65"/>
      <c r="E10" s="65"/>
      <c r="F10" s="65"/>
      <c r="G10" s="65"/>
      <c r="H10" s="65"/>
      <c r="I10" s="200"/>
      <c r="J10" s="65">
        <f t="shared" si="1"/>
        <v>0</v>
      </c>
      <c r="K10" s="66"/>
    </row>
    <row r="11" spans="1:12" ht="15.75" x14ac:dyDescent="0.2">
      <c r="A11" s="319"/>
      <c r="B11" s="319"/>
      <c r="C11" s="68" t="s">
        <v>143</v>
      </c>
      <c r="D11" s="65">
        <f t="shared" ref="D11:E11" si="4">D25+D32+D39+D18</f>
        <v>95617.430000000008</v>
      </c>
      <c r="E11" s="65">
        <f t="shared" si="4"/>
        <v>10327.9</v>
      </c>
      <c r="F11" s="65">
        <f>F25+F32+F39+F18</f>
        <v>108032.19999999997</v>
      </c>
      <c r="G11" s="65">
        <f>G25+G32+G39+G18</f>
        <v>106030.99999999997</v>
      </c>
      <c r="H11" s="65">
        <f>H25+H32+H39+H18</f>
        <v>106030.99999999997</v>
      </c>
      <c r="I11" s="200">
        <f>I25+I32+I39+I18</f>
        <v>0</v>
      </c>
      <c r="J11" s="65">
        <f t="shared" si="1"/>
        <v>415711.62999999995</v>
      </c>
      <c r="K11" s="66"/>
    </row>
    <row r="12" spans="1:12" ht="15.75" x14ac:dyDescent="0.2">
      <c r="A12" s="319"/>
      <c r="B12" s="319"/>
      <c r="C12" s="68" t="s">
        <v>144</v>
      </c>
      <c r="D12" s="65"/>
      <c r="E12" s="65"/>
      <c r="F12" s="65"/>
      <c r="G12" s="65"/>
      <c r="H12" s="65"/>
      <c r="I12" s="200"/>
      <c r="J12" s="65">
        <f t="shared" si="1"/>
        <v>0</v>
      </c>
      <c r="K12" s="66"/>
    </row>
    <row r="13" spans="1:12" ht="15.75" customHeight="1" x14ac:dyDescent="0.2">
      <c r="A13" s="319" t="s">
        <v>145</v>
      </c>
      <c r="B13" s="319" t="s">
        <v>146</v>
      </c>
      <c r="C13" s="64" t="s">
        <v>138</v>
      </c>
      <c r="D13" s="65">
        <f t="shared" ref="D13:E13" si="5">SUM(D14:D18)</f>
        <v>307408.83</v>
      </c>
      <c r="E13" s="65">
        <f t="shared" si="5"/>
        <v>0</v>
      </c>
      <c r="F13" s="65">
        <f>SUM(F14:F18)</f>
        <v>300038.40000000014</v>
      </c>
      <c r="G13" s="65">
        <f>SUM(G14:G18)</f>
        <v>296639.8000000001</v>
      </c>
      <c r="H13" s="65">
        <f>SUM(H14:H18)</f>
        <v>293625.90000000008</v>
      </c>
      <c r="I13" s="200">
        <f>SUM(I14:I18)</f>
        <v>0</v>
      </c>
      <c r="J13" s="65">
        <f t="shared" si="1"/>
        <v>1197712.9300000004</v>
      </c>
      <c r="K13" s="66"/>
    </row>
    <row r="14" spans="1:12" ht="15.75" x14ac:dyDescent="0.25">
      <c r="A14" s="319"/>
      <c r="B14" s="319"/>
      <c r="C14" s="20" t="s">
        <v>139</v>
      </c>
      <c r="D14" s="67"/>
      <c r="E14" s="67"/>
      <c r="F14" s="67"/>
      <c r="G14" s="67"/>
      <c r="H14" s="67"/>
      <c r="I14" s="201"/>
      <c r="J14" s="65">
        <f t="shared" si="1"/>
        <v>0</v>
      </c>
      <c r="K14" s="66"/>
    </row>
    <row r="15" spans="1:12" ht="15.75" x14ac:dyDescent="0.2">
      <c r="A15" s="319"/>
      <c r="B15" s="319"/>
      <c r="C15" s="68" t="s">
        <v>140</v>
      </c>
      <c r="D15" s="65">
        <f>'Мероприятия подпрограммы 1'!H79</f>
        <v>16628</v>
      </c>
      <c r="E15" s="65">
        <f>'Мероприятия подпрограммы 1'!I79</f>
        <v>0</v>
      </c>
      <c r="F15" s="65">
        <f>'Мероприятия подпрограммы 1'!J79</f>
        <v>4151.3</v>
      </c>
      <c r="G15" s="65">
        <f>'Мероприятия подпрограммы 1'!K79</f>
        <v>4265</v>
      </c>
      <c r="H15" s="65">
        <f>'Мероприятия подпрограммы 1'!L79</f>
        <v>1251.0999999999999</v>
      </c>
      <c r="I15" s="200">
        <f>'Мероприятия подпрограммы 1'!M79</f>
        <v>0</v>
      </c>
      <c r="J15" s="65">
        <f t="shared" si="1"/>
        <v>26295.4</v>
      </c>
      <c r="K15" s="66"/>
    </row>
    <row r="16" spans="1:12" ht="15.75" x14ac:dyDescent="0.2">
      <c r="A16" s="319"/>
      <c r="B16" s="319"/>
      <c r="C16" s="68" t="s">
        <v>141</v>
      </c>
      <c r="D16" s="65">
        <f>'Мероприятия подпрограммы 1'!H80</f>
        <v>205622.7</v>
      </c>
      <c r="E16" s="65">
        <f>'Мероприятия подпрограммы 1'!I80</f>
        <v>0</v>
      </c>
      <c r="F16" s="65">
        <f>'Мероприятия подпрограммы 1'!J80</f>
        <v>201967.00000000017</v>
      </c>
      <c r="G16" s="65">
        <f>'Мероприятия подпрограммы 1'!K80</f>
        <v>198454.90000000014</v>
      </c>
      <c r="H16" s="65">
        <f>'Мероприятия подпрограммы 1'!L80</f>
        <v>198454.90000000011</v>
      </c>
      <c r="I16" s="200">
        <f>'Мероприятия подпрограммы 1'!M80</f>
        <v>0</v>
      </c>
      <c r="J16" s="65">
        <f t="shared" si="1"/>
        <v>804499.50000000047</v>
      </c>
      <c r="K16" s="66"/>
    </row>
    <row r="17" spans="1:11" ht="15.75" x14ac:dyDescent="0.2">
      <c r="A17" s="319"/>
      <c r="B17" s="319"/>
      <c r="C17" s="69" t="s">
        <v>147</v>
      </c>
      <c r="D17" s="65"/>
      <c r="E17" s="65"/>
      <c r="F17" s="65"/>
      <c r="G17" s="65"/>
      <c r="H17" s="65"/>
      <c r="I17" s="200"/>
      <c r="J17" s="65">
        <f t="shared" si="1"/>
        <v>0</v>
      </c>
      <c r="K17" s="66"/>
    </row>
    <row r="18" spans="1:11" ht="15.75" x14ac:dyDescent="0.2">
      <c r="A18" s="319"/>
      <c r="B18" s="319"/>
      <c r="C18" s="68" t="s">
        <v>143</v>
      </c>
      <c r="D18" s="65">
        <f>'Мероприятия подпрограммы 1'!H81</f>
        <v>85158.13</v>
      </c>
      <c r="E18" s="65">
        <f>'Мероприятия подпрограммы 1'!I81</f>
        <v>0</v>
      </c>
      <c r="F18" s="65">
        <f>'Мероприятия подпрограммы 1'!J81</f>
        <v>93920.099999999962</v>
      </c>
      <c r="G18" s="65">
        <f>'Мероприятия подпрограммы 1'!K81</f>
        <v>93919.899999999965</v>
      </c>
      <c r="H18" s="65">
        <f>'Мероприятия подпрограммы 1'!L81</f>
        <v>93919.899999999965</v>
      </c>
      <c r="I18" s="200">
        <f>'Мероприятия подпрограммы 1'!M81</f>
        <v>0</v>
      </c>
      <c r="J18" s="65">
        <f t="shared" si="1"/>
        <v>366918.02999999991</v>
      </c>
      <c r="K18" s="66"/>
    </row>
    <row r="19" spans="1:11" ht="15.75" x14ac:dyDescent="0.25">
      <c r="A19" s="319"/>
      <c r="B19" s="319"/>
      <c r="C19" s="68" t="s">
        <v>144</v>
      </c>
      <c r="D19" s="67"/>
      <c r="E19" s="67"/>
      <c r="F19" s="67"/>
      <c r="G19" s="67"/>
      <c r="H19" s="67"/>
      <c r="I19" s="201"/>
      <c r="J19" s="65">
        <f t="shared" si="1"/>
        <v>0</v>
      </c>
      <c r="K19" s="66"/>
    </row>
    <row r="20" spans="1:11" ht="15.75" customHeight="1" x14ac:dyDescent="0.2">
      <c r="A20" s="319" t="s">
        <v>122</v>
      </c>
      <c r="B20" s="319" t="s">
        <v>123</v>
      </c>
      <c r="C20" s="64" t="s">
        <v>138</v>
      </c>
      <c r="D20" s="65">
        <f t="shared" ref="D20:E20" si="6">SUM(D21:D26)</f>
        <v>131.4</v>
      </c>
      <c r="E20" s="65">
        <f t="shared" si="6"/>
        <v>0</v>
      </c>
      <c r="F20" s="65">
        <f>SUM(F21:F26)</f>
        <v>190</v>
      </c>
      <c r="G20" s="65">
        <f>SUM(G21:G26)</f>
        <v>190</v>
      </c>
      <c r="H20" s="65">
        <f>SUM(H21:H26)</f>
        <v>190</v>
      </c>
      <c r="I20" s="200">
        <f>SUM(I21:I26)</f>
        <v>0</v>
      </c>
      <c r="J20" s="65">
        <f t="shared" si="1"/>
        <v>701.4</v>
      </c>
      <c r="K20" s="66"/>
    </row>
    <row r="21" spans="1:11" ht="15.75" x14ac:dyDescent="0.25">
      <c r="A21" s="319"/>
      <c r="B21" s="319"/>
      <c r="C21" s="20" t="s">
        <v>139</v>
      </c>
      <c r="D21" s="67"/>
      <c r="E21" s="67"/>
      <c r="F21" s="67"/>
      <c r="G21" s="67"/>
      <c r="H21" s="67"/>
      <c r="I21" s="201"/>
      <c r="J21" s="65">
        <f t="shared" si="1"/>
        <v>0</v>
      </c>
      <c r="K21" s="66"/>
    </row>
    <row r="22" spans="1:11" ht="15.75" x14ac:dyDescent="0.25">
      <c r="A22" s="319"/>
      <c r="B22" s="319"/>
      <c r="C22" s="68" t="s">
        <v>140</v>
      </c>
      <c r="D22" s="67"/>
      <c r="E22" s="67"/>
      <c r="F22" s="67"/>
      <c r="G22" s="67"/>
      <c r="H22" s="67"/>
      <c r="I22" s="201"/>
      <c r="J22" s="65">
        <f t="shared" si="1"/>
        <v>0</v>
      </c>
      <c r="K22" s="66"/>
    </row>
    <row r="23" spans="1:11" ht="15.75" x14ac:dyDescent="0.2">
      <c r="A23" s="319"/>
      <c r="B23" s="319"/>
      <c r="C23" s="68" t="s">
        <v>141</v>
      </c>
      <c r="D23" s="65"/>
      <c r="E23" s="65"/>
      <c r="F23" s="65"/>
      <c r="G23" s="65"/>
      <c r="H23" s="65"/>
      <c r="I23" s="200"/>
      <c r="J23" s="65">
        <f t="shared" si="1"/>
        <v>0</v>
      </c>
      <c r="K23" s="66"/>
    </row>
    <row r="24" spans="1:11" ht="15.75" x14ac:dyDescent="0.25">
      <c r="A24" s="319"/>
      <c r="B24" s="319"/>
      <c r="C24" s="68" t="s">
        <v>148</v>
      </c>
      <c r="D24" s="67"/>
      <c r="E24" s="67"/>
      <c r="F24" s="67"/>
      <c r="G24" s="67"/>
      <c r="H24" s="67"/>
      <c r="I24" s="201"/>
      <c r="J24" s="65">
        <f t="shared" si="1"/>
        <v>0</v>
      </c>
      <c r="K24" s="66"/>
    </row>
    <row r="25" spans="1:11" ht="15.75" x14ac:dyDescent="0.2">
      <c r="A25" s="319"/>
      <c r="B25" s="319"/>
      <c r="C25" s="68" t="s">
        <v>143</v>
      </c>
      <c r="D25" s="65">
        <f>'!!!Мероприятия подпрограммы 2'!H14</f>
        <v>131.4</v>
      </c>
      <c r="E25" s="65">
        <f>'!!!Мероприятия подпрограммы 2'!I14</f>
        <v>0</v>
      </c>
      <c r="F25" s="65">
        <f>'!!!Мероприятия подпрограммы 2'!J14</f>
        <v>190</v>
      </c>
      <c r="G25" s="65">
        <f>'!!!Мероприятия подпрограммы 2'!K14</f>
        <v>190</v>
      </c>
      <c r="H25" s="65">
        <f>'!!!Мероприятия подпрограммы 2'!L14</f>
        <v>190</v>
      </c>
      <c r="I25" s="200">
        <f>'!!!Мероприятия подпрограммы 2'!M14</f>
        <v>0</v>
      </c>
      <c r="J25" s="65">
        <f t="shared" si="1"/>
        <v>701.4</v>
      </c>
      <c r="K25" s="66"/>
    </row>
    <row r="26" spans="1:11" ht="15.75" x14ac:dyDescent="0.25">
      <c r="A26" s="319"/>
      <c r="B26" s="319"/>
      <c r="C26" s="68" t="s">
        <v>144</v>
      </c>
      <c r="D26" s="67"/>
      <c r="E26" s="67"/>
      <c r="F26" s="67"/>
      <c r="G26" s="67"/>
      <c r="H26" s="67"/>
      <c r="I26" s="201"/>
      <c r="J26" s="65">
        <f t="shared" si="1"/>
        <v>0</v>
      </c>
      <c r="K26" s="66"/>
    </row>
    <row r="27" spans="1:11" ht="15.75" customHeight="1" x14ac:dyDescent="0.2">
      <c r="A27" s="319" t="s">
        <v>124</v>
      </c>
      <c r="B27" s="319" t="s">
        <v>149</v>
      </c>
      <c r="C27" s="64" t="s">
        <v>138</v>
      </c>
      <c r="D27" s="65">
        <f>SUM(D28:D33)</f>
        <v>5064.3</v>
      </c>
      <c r="E27" s="65">
        <f t="shared" ref="E27" si="7">SUM(E28:E33)</f>
        <v>5064.3</v>
      </c>
      <c r="F27" s="65">
        <f>SUM(F28:F33)</f>
        <v>15150.900000000001</v>
      </c>
      <c r="G27" s="65">
        <f>SUM(G28:G33)</f>
        <v>10943.099999999999</v>
      </c>
      <c r="H27" s="65">
        <f>SUM(H28:H33)</f>
        <v>10943.099999999999</v>
      </c>
      <c r="I27" s="200">
        <f>SUM(I28:I33)</f>
        <v>0</v>
      </c>
      <c r="J27" s="65">
        <f t="shared" si="1"/>
        <v>42101.4</v>
      </c>
      <c r="K27" s="66"/>
    </row>
    <row r="28" spans="1:11" ht="15.75" x14ac:dyDescent="0.25">
      <c r="A28" s="319"/>
      <c r="B28" s="319"/>
      <c r="C28" s="20" t="s">
        <v>139</v>
      </c>
      <c r="D28" s="67"/>
      <c r="E28" s="67"/>
      <c r="F28" s="67"/>
      <c r="G28" s="67"/>
      <c r="H28" s="67"/>
      <c r="I28" s="201"/>
      <c r="J28" s="65">
        <f t="shared" si="1"/>
        <v>0</v>
      </c>
      <c r="K28" s="66"/>
    </row>
    <row r="29" spans="1:11" ht="15.75" x14ac:dyDescent="0.2">
      <c r="A29" s="319"/>
      <c r="B29" s="319"/>
      <c r="C29" s="68" t="s">
        <v>140</v>
      </c>
      <c r="D29" s="65">
        <f>'!!!Мероприятия подпрограммы 3'!G20</f>
        <v>0</v>
      </c>
      <c r="E29" s="65">
        <f>'!!!Мероприятия подпрограммы 3'!H20</f>
        <v>0</v>
      </c>
      <c r="F29" s="65">
        <f>'!!!Мероприятия подпрограммы 3'!I20</f>
        <v>0</v>
      </c>
      <c r="G29" s="65"/>
      <c r="H29" s="65"/>
      <c r="I29" s="200"/>
      <c r="J29" s="65">
        <f t="shared" si="1"/>
        <v>0</v>
      </c>
      <c r="K29" s="66"/>
    </row>
    <row r="30" spans="1:11" ht="15.75" x14ac:dyDescent="0.2">
      <c r="A30" s="319"/>
      <c r="B30" s="319"/>
      <c r="C30" s="68" t="s">
        <v>141</v>
      </c>
      <c r="D30" s="65">
        <f>'!!!Мероприятия подпрограммы 3'!H21</f>
        <v>3959.5</v>
      </c>
      <c r="E30" s="65">
        <f>'!!!Мероприятия подпрограммы 3'!H18-'Ресурсное обеспечение'!E32-E29</f>
        <v>3959.5</v>
      </c>
      <c r="F30" s="65">
        <f>'!!!Мероприятия подпрограммы 3'!I18-'Ресурсное обеспечение'!F32-F29</f>
        <v>12999.900000000001</v>
      </c>
      <c r="G30" s="65">
        <f>'!!!Мероприятия подпрограммы 3'!J18-'Ресурсное обеспечение'!G32-G29</f>
        <v>10793.099999999999</v>
      </c>
      <c r="H30" s="65">
        <f>'!!!Мероприятия подпрограммы 3'!K18-'Ресурсное обеспечение'!H32-H29</f>
        <v>10793.099999999999</v>
      </c>
      <c r="I30" s="200">
        <f>'!!!Мероприятия подпрограммы 3'!L18-'Ресурсное обеспечение'!I32-I29</f>
        <v>0</v>
      </c>
      <c r="J30" s="65">
        <f t="shared" si="1"/>
        <v>38545.599999999999</v>
      </c>
      <c r="K30" s="66"/>
    </row>
    <row r="31" spans="1:11" ht="15" customHeight="1" x14ac:dyDescent="0.25">
      <c r="A31" s="319"/>
      <c r="B31" s="319"/>
      <c r="C31" s="68" t="s">
        <v>148</v>
      </c>
      <c r="D31" s="67"/>
      <c r="E31" s="67"/>
      <c r="F31" s="67"/>
      <c r="G31" s="67"/>
      <c r="H31" s="67"/>
      <c r="I31" s="201"/>
      <c r="J31" s="65">
        <f t="shared" si="1"/>
        <v>0</v>
      </c>
      <c r="K31" s="66"/>
    </row>
    <row r="32" spans="1:11" ht="14.25" customHeight="1" x14ac:dyDescent="0.2">
      <c r="A32" s="319"/>
      <c r="B32" s="319"/>
      <c r="C32" s="68" t="s">
        <v>143</v>
      </c>
      <c r="D32" s="65">
        <f>'!!!Мероприятия подпрограммы 3'!H22</f>
        <v>1104.8</v>
      </c>
      <c r="E32" s="65">
        <f>'!!!Мероприятия подпрограммы 3'!H22</f>
        <v>1104.8</v>
      </c>
      <c r="F32" s="65">
        <f>'!!!Мероприятия подпрограммы 3'!I22</f>
        <v>2151</v>
      </c>
      <c r="G32" s="65">
        <f>'!!!Мероприятия подпрограммы 3'!J22</f>
        <v>150</v>
      </c>
      <c r="H32" s="65">
        <f>'!!!Мероприятия подпрограммы 3'!K22</f>
        <v>150</v>
      </c>
      <c r="I32" s="200">
        <f>'!!!Мероприятия подпрограммы 3'!L22</f>
        <v>0</v>
      </c>
      <c r="J32" s="65">
        <f t="shared" si="1"/>
        <v>3555.8</v>
      </c>
      <c r="K32" s="66"/>
    </row>
    <row r="33" spans="1:11" ht="18" customHeight="1" x14ac:dyDescent="0.25">
      <c r="A33" s="319"/>
      <c r="B33" s="319"/>
      <c r="C33" s="68" t="s">
        <v>144</v>
      </c>
      <c r="D33" s="67"/>
      <c r="E33" s="67"/>
      <c r="F33" s="67"/>
      <c r="G33" s="67"/>
      <c r="H33" s="67"/>
      <c r="I33" s="201"/>
      <c r="J33" s="65">
        <f t="shared" si="1"/>
        <v>0</v>
      </c>
      <c r="K33" s="66"/>
    </row>
    <row r="34" spans="1:11" ht="18" customHeight="1" x14ac:dyDescent="0.2">
      <c r="A34" s="319" t="s">
        <v>126</v>
      </c>
      <c r="B34" s="319" t="s">
        <v>127</v>
      </c>
      <c r="C34" s="64" t="s">
        <v>138</v>
      </c>
      <c r="D34" s="65">
        <f t="shared" ref="D34:E34" si="8">SUM(D36:D40)</f>
        <v>10777.4</v>
      </c>
      <c r="E34" s="65">
        <f t="shared" si="8"/>
        <v>10777.4</v>
      </c>
      <c r="F34" s="65">
        <f>SUM(F36:F40)</f>
        <v>11771.1</v>
      </c>
      <c r="G34" s="65">
        <f>SUM(G36:G40)</f>
        <v>11771.1</v>
      </c>
      <c r="H34" s="65">
        <f>SUM(H36:H40)</f>
        <v>11771.1</v>
      </c>
      <c r="I34" s="200">
        <f>SUM(I36:I40)</f>
        <v>0</v>
      </c>
      <c r="J34" s="65">
        <f t="shared" si="1"/>
        <v>46090.700000000004</v>
      </c>
      <c r="K34" s="66"/>
    </row>
    <row r="35" spans="1:11" ht="18" customHeight="1" x14ac:dyDescent="0.25">
      <c r="A35" s="319"/>
      <c r="B35" s="319"/>
      <c r="C35" s="20" t="s">
        <v>139</v>
      </c>
      <c r="D35" s="67"/>
      <c r="E35" s="67"/>
      <c r="F35" s="67"/>
      <c r="G35" s="67"/>
      <c r="H35" s="67"/>
      <c r="I35" s="201"/>
      <c r="J35" s="65">
        <f t="shared" si="1"/>
        <v>0</v>
      </c>
      <c r="K35" s="66"/>
    </row>
    <row r="36" spans="1:11" ht="18" customHeight="1" x14ac:dyDescent="0.2">
      <c r="A36" s="319"/>
      <c r="B36" s="319"/>
      <c r="C36" s="68" t="s">
        <v>140</v>
      </c>
      <c r="D36" s="65"/>
      <c r="E36" s="65"/>
      <c r="F36" s="65"/>
      <c r="G36" s="65"/>
      <c r="H36" s="65"/>
      <c r="I36" s="200"/>
      <c r="J36" s="65">
        <f t="shared" si="1"/>
        <v>0</v>
      </c>
      <c r="K36" s="66"/>
    </row>
    <row r="37" spans="1:11" ht="18" customHeight="1" x14ac:dyDescent="0.2">
      <c r="A37" s="319"/>
      <c r="B37" s="319"/>
      <c r="C37" s="68" t="s">
        <v>141</v>
      </c>
      <c r="D37" s="65">
        <f>'!!!Мероприятия подпрограммы 4'!H18</f>
        <v>1554.3</v>
      </c>
      <c r="E37" s="65">
        <f>'!!!Мероприятия подпрограммы 4'!H18</f>
        <v>1554.3</v>
      </c>
      <c r="F37" s="65">
        <f>'!!!Мероприятия подпрограммы 4'!I18</f>
        <v>0</v>
      </c>
      <c r="G37" s="65">
        <f>'!!!Мероприятия подпрограммы 4'!J18</f>
        <v>0</v>
      </c>
      <c r="H37" s="65">
        <f>'!!!Мероприятия подпрограммы 4'!K18</f>
        <v>0</v>
      </c>
      <c r="I37" s="200">
        <f>'!!!Мероприятия подпрограммы 4'!L18</f>
        <v>0</v>
      </c>
      <c r="J37" s="65">
        <f t="shared" si="1"/>
        <v>1554.3</v>
      </c>
      <c r="K37" s="66"/>
    </row>
    <row r="38" spans="1:11" ht="18" customHeight="1" x14ac:dyDescent="0.25">
      <c r="A38" s="319"/>
      <c r="B38" s="319"/>
      <c r="C38" s="68" t="s">
        <v>148</v>
      </c>
      <c r="D38" s="67"/>
      <c r="E38" s="67"/>
      <c r="F38" s="67"/>
      <c r="G38" s="67"/>
      <c r="H38" s="67"/>
      <c r="I38" s="201"/>
      <c r="J38" s="65">
        <f t="shared" si="1"/>
        <v>0</v>
      </c>
      <c r="K38" s="66"/>
    </row>
    <row r="39" spans="1:11" ht="18" customHeight="1" x14ac:dyDescent="0.2">
      <c r="A39" s="319"/>
      <c r="B39" s="319"/>
      <c r="C39" s="68" t="s">
        <v>143</v>
      </c>
      <c r="D39" s="65">
        <f>'!!!Мероприятия подпрограммы 4'!H19</f>
        <v>9223.1</v>
      </c>
      <c r="E39" s="65">
        <f>'!!!Мероприятия подпрограммы 4'!H15-E37</f>
        <v>9223.1</v>
      </c>
      <c r="F39" s="65">
        <f>'!!!Мероприятия подпрограммы 4'!I15-F37</f>
        <v>11771.1</v>
      </c>
      <c r="G39" s="65">
        <f>'!!!Мероприятия подпрограммы 4'!J15-G37</f>
        <v>11771.1</v>
      </c>
      <c r="H39" s="65">
        <f>'!!!Мероприятия подпрограммы 4'!K15-H37</f>
        <v>11771.1</v>
      </c>
      <c r="I39" s="200">
        <f>'!!!Мероприятия подпрограммы 4'!L15-I37</f>
        <v>0</v>
      </c>
      <c r="J39" s="65">
        <f t="shared" si="1"/>
        <v>44536.4</v>
      </c>
      <c r="K39" s="66"/>
    </row>
    <row r="40" spans="1:11" ht="18" customHeight="1" x14ac:dyDescent="0.25">
      <c r="A40" s="319"/>
      <c r="B40" s="319"/>
      <c r="C40" s="68" t="s">
        <v>144</v>
      </c>
      <c r="D40" s="70"/>
      <c r="E40" s="70"/>
      <c r="F40" s="70"/>
      <c r="G40" s="70"/>
      <c r="H40" s="70"/>
      <c r="I40" s="202"/>
      <c r="J40" s="65">
        <f t="shared" si="1"/>
        <v>0</v>
      </c>
      <c r="K40" s="66"/>
    </row>
    <row r="41" spans="1:11" s="2" customFormat="1" ht="30.75" customHeight="1" x14ac:dyDescent="0.25">
      <c r="A41" s="2" t="s">
        <v>95</v>
      </c>
      <c r="C41" s="48"/>
      <c r="D41" s="48"/>
      <c r="E41" s="321"/>
      <c r="F41" s="321"/>
      <c r="G41" s="321"/>
      <c r="H41" s="321"/>
      <c r="I41" s="321"/>
      <c r="J41" s="321"/>
      <c r="K41" s="49"/>
    </row>
    <row r="50" spans="13:13" x14ac:dyDescent="0.2">
      <c r="M50" s="62" t="s">
        <v>150</v>
      </c>
    </row>
    <row r="146" spans="15:15" ht="105" customHeight="1" x14ac:dyDescent="0.25">
      <c r="O146" s="2"/>
    </row>
  </sheetData>
  <mergeCells count="17">
    <mergeCell ref="A27:A33"/>
    <mergeCell ref="B27:B33"/>
    <mergeCell ref="A34:A40"/>
    <mergeCell ref="B34:B40"/>
    <mergeCell ref="E41:J41"/>
    <mergeCell ref="A6:A12"/>
    <mergeCell ref="B6:B12"/>
    <mergeCell ref="A13:A19"/>
    <mergeCell ref="B13:B19"/>
    <mergeCell ref="A20:A26"/>
    <mergeCell ref="B20:B26"/>
    <mergeCell ref="F1:J1"/>
    <mergeCell ref="A2:J2"/>
    <mergeCell ref="A4:A5"/>
    <mergeCell ref="B4:B5"/>
    <mergeCell ref="C4:C5"/>
    <mergeCell ref="J4:J5"/>
  </mergeCells>
  <printOptions gridLines="1"/>
  <pageMargins left="0.15748031496062992" right="0.15748031496062992" top="0.31496062992125984" bottom="0" header="0.51181102362204722" footer="0.51181102362204722"/>
  <pageSetup paperSize="9" scale="71" orientation="landscape" useFirstPageNumber="1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5"/>
    <pageSetUpPr fitToPage="1"/>
  </sheetPr>
  <dimension ref="A1:IW45"/>
  <sheetViews>
    <sheetView zoomScale="93" workbookViewId="0">
      <pane xSplit="2" ySplit="6" topLeftCell="C7" activePane="bottomRight" state="frozen"/>
      <selection activeCell="I7" sqref="I7:I11"/>
      <selection pane="topRight"/>
      <selection pane="bottomLeft"/>
      <selection pane="bottomRight" activeCell="C7" sqref="C7"/>
    </sheetView>
  </sheetViews>
  <sheetFormatPr defaultColWidth="9.140625" defaultRowHeight="15" x14ac:dyDescent="0.2"/>
  <cols>
    <col min="1" max="1" width="5.28515625" style="71" customWidth="1"/>
    <col min="2" max="2" width="53.85546875" style="71" customWidth="1"/>
    <col min="3" max="10" width="17" style="71" customWidth="1"/>
    <col min="11" max="257" width="9.140625" style="71"/>
  </cols>
  <sheetData>
    <row r="1" spans="1:10" ht="105" customHeight="1" x14ac:dyDescent="0.25">
      <c r="A1" s="72"/>
      <c r="B1" s="72"/>
      <c r="C1" s="72"/>
      <c r="E1" s="73"/>
      <c r="G1" s="324" t="s">
        <v>151</v>
      </c>
      <c r="H1" s="324"/>
      <c r="I1" s="324"/>
      <c r="J1" s="324"/>
    </row>
    <row r="2" spans="1:10" ht="52.5" customHeight="1" x14ac:dyDescent="0.2">
      <c r="A2" s="325" t="s">
        <v>152</v>
      </c>
      <c r="B2" s="325"/>
      <c r="C2" s="325"/>
      <c r="D2" s="325"/>
      <c r="E2" s="325"/>
      <c r="F2" s="325"/>
      <c r="G2" s="325"/>
      <c r="H2" s="325"/>
      <c r="I2" s="325"/>
      <c r="J2" s="325"/>
    </row>
    <row r="3" spans="1:10" ht="26.25" customHeight="1" x14ac:dyDescent="0.2">
      <c r="A3" s="326" t="s">
        <v>2</v>
      </c>
      <c r="B3" s="326" t="s">
        <v>153</v>
      </c>
      <c r="C3" s="326" t="s">
        <v>154</v>
      </c>
      <c r="D3" s="327" t="s">
        <v>155</v>
      </c>
      <c r="E3" s="327"/>
      <c r="F3" s="327"/>
      <c r="G3" s="327"/>
      <c r="H3" s="327"/>
      <c r="I3" s="327"/>
      <c r="J3" s="327"/>
    </row>
    <row r="4" spans="1:10" ht="45.75" customHeight="1" x14ac:dyDescent="0.2">
      <c r="A4" s="326"/>
      <c r="B4" s="326"/>
      <c r="C4" s="326"/>
      <c r="D4" s="319" t="s">
        <v>156</v>
      </c>
      <c r="E4" s="319" t="s">
        <v>157</v>
      </c>
      <c r="F4" s="319" t="s">
        <v>158</v>
      </c>
      <c r="G4" s="319" t="s">
        <v>159</v>
      </c>
      <c r="H4" s="319" t="s">
        <v>160</v>
      </c>
      <c r="I4" s="328" t="s">
        <v>161</v>
      </c>
      <c r="J4" s="75" t="s">
        <v>162</v>
      </c>
    </row>
    <row r="5" spans="1:10" ht="20.25" customHeight="1" x14ac:dyDescent="0.25">
      <c r="A5" s="326"/>
      <c r="B5" s="326"/>
      <c r="C5" s="326"/>
      <c r="D5" s="319"/>
      <c r="E5" s="319"/>
      <c r="F5" s="319"/>
      <c r="G5" s="319"/>
      <c r="H5" s="319"/>
      <c r="I5" s="328"/>
      <c r="J5" s="76" t="s">
        <v>161</v>
      </c>
    </row>
    <row r="6" spans="1:10" ht="21" customHeight="1" x14ac:dyDescent="0.2">
      <c r="A6" s="322" t="s">
        <v>163</v>
      </c>
      <c r="B6" s="322"/>
      <c r="C6" s="322"/>
      <c r="D6" s="322"/>
      <c r="E6" s="322"/>
      <c r="F6" s="322"/>
      <c r="G6" s="322"/>
      <c r="H6" s="322"/>
      <c r="I6" s="322"/>
      <c r="J6" s="322"/>
    </row>
    <row r="7" spans="1:10" s="72" customFormat="1" ht="15.75" x14ac:dyDescent="0.25">
      <c r="A7" s="77">
        <v>1</v>
      </c>
      <c r="B7" s="78" t="s">
        <v>164</v>
      </c>
      <c r="C7" s="79">
        <v>0</v>
      </c>
      <c r="D7" s="79">
        <v>0</v>
      </c>
      <c r="E7" s="79"/>
      <c r="F7" s="80">
        <v>103383.3</v>
      </c>
      <c r="G7" s="79">
        <f>G11+G10</f>
        <v>83928.5</v>
      </c>
      <c r="H7" s="80">
        <f>H11+H10</f>
        <v>45263.799999999996</v>
      </c>
      <c r="I7" s="81">
        <f>I11+I10</f>
        <v>8404.7999999999993</v>
      </c>
      <c r="J7" s="79">
        <v>0</v>
      </c>
    </row>
    <row r="8" spans="1:10" s="72" customFormat="1" ht="14.25" customHeight="1" x14ac:dyDescent="0.25">
      <c r="A8" s="77"/>
      <c r="B8" s="82" t="s">
        <v>139</v>
      </c>
      <c r="C8" s="79">
        <v>0</v>
      </c>
      <c r="D8" s="79">
        <v>0</v>
      </c>
      <c r="E8" s="79"/>
      <c r="F8" s="79"/>
      <c r="G8" s="79">
        <v>0</v>
      </c>
      <c r="H8" s="79">
        <v>0</v>
      </c>
      <c r="I8" s="83"/>
      <c r="J8" s="79">
        <v>0</v>
      </c>
    </row>
    <row r="9" spans="1:10" s="72" customFormat="1" ht="15.75" customHeight="1" x14ac:dyDescent="0.25">
      <c r="A9" s="77"/>
      <c r="B9" s="82" t="s">
        <v>165</v>
      </c>
      <c r="C9" s="79">
        <v>0</v>
      </c>
      <c r="D9" s="79">
        <v>0</v>
      </c>
      <c r="E9" s="79"/>
      <c r="F9" s="79">
        <v>0</v>
      </c>
      <c r="G9" s="79">
        <v>0</v>
      </c>
      <c r="H9" s="79">
        <v>0</v>
      </c>
      <c r="I9" s="83"/>
      <c r="J9" s="79">
        <v>0</v>
      </c>
    </row>
    <row r="10" spans="1:10" s="72" customFormat="1" ht="16.5" customHeight="1" x14ac:dyDescent="0.25">
      <c r="A10" s="77"/>
      <c r="B10" s="82" t="s">
        <v>141</v>
      </c>
      <c r="C10" s="79">
        <v>0</v>
      </c>
      <c r="D10" s="79">
        <v>0</v>
      </c>
      <c r="E10" s="79"/>
      <c r="F10" s="80">
        <v>102866.4</v>
      </c>
      <c r="G10" s="79">
        <v>83271.8</v>
      </c>
      <c r="H10" s="80">
        <v>45103.6</v>
      </c>
      <c r="I10" s="81">
        <v>7640.7</v>
      </c>
      <c r="J10" s="79">
        <v>0</v>
      </c>
    </row>
    <row r="11" spans="1:10" s="72" customFormat="1" ht="15.75" x14ac:dyDescent="0.25">
      <c r="B11" s="82" t="s">
        <v>166</v>
      </c>
      <c r="C11" s="79">
        <v>0</v>
      </c>
      <c r="D11" s="79">
        <v>0</v>
      </c>
      <c r="E11" s="79"/>
      <c r="F11" s="80">
        <v>516.9</v>
      </c>
      <c r="G11" s="79">
        <v>656.7</v>
      </c>
      <c r="H11" s="80">
        <v>160.19999999999999</v>
      </c>
      <c r="I11" s="81">
        <v>764.1</v>
      </c>
      <c r="J11" s="79">
        <v>0</v>
      </c>
    </row>
    <row r="12" spans="1:10" s="72" customFormat="1" ht="17.25" customHeight="1" x14ac:dyDescent="0.25">
      <c r="A12" s="77"/>
      <c r="B12" s="82" t="s">
        <v>148</v>
      </c>
      <c r="C12" s="79">
        <v>0</v>
      </c>
      <c r="D12" s="79">
        <v>0</v>
      </c>
      <c r="E12" s="79"/>
      <c r="F12" s="79">
        <v>0</v>
      </c>
      <c r="G12" s="79">
        <v>0</v>
      </c>
      <c r="H12" s="79">
        <v>0</v>
      </c>
      <c r="I12" s="79"/>
      <c r="J12" s="79">
        <v>0</v>
      </c>
    </row>
    <row r="13" spans="1:10" s="72" customFormat="1" ht="15.75" x14ac:dyDescent="0.25">
      <c r="A13" s="77"/>
      <c r="B13" s="78"/>
      <c r="C13" s="79"/>
      <c r="D13" s="79"/>
      <c r="E13" s="79"/>
      <c r="F13" s="79"/>
      <c r="G13" s="79"/>
      <c r="H13" s="79"/>
      <c r="I13" s="79"/>
      <c r="J13" s="79"/>
    </row>
    <row r="14" spans="1:10" s="72" customFormat="1" ht="15.75" x14ac:dyDescent="0.25">
      <c r="A14" s="77"/>
      <c r="B14" s="82"/>
      <c r="C14" s="79"/>
      <c r="E14" s="79"/>
      <c r="F14" s="79"/>
      <c r="G14" s="79"/>
      <c r="H14" s="79"/>
      <c r="I14" s="79"/>
      <c r="J14" s="79"/>
    </row>
    <row r="15" spans="1:10" ht="15.75" customHeight="1" x14ac:dyDescent="0.2">
      <c r="A15" s="84"/>
      <c r="B15" s="85"/>
      <c r="C15" s="86"/>
      <c r="D15" s="86"/>
      <c r="E15" s="86"/>
      <c r="F15" s="86"/>
      <c r="G15" s="86"/>
      <c r="H15" s="86"/>
      <c r="I15" s="86"/>
      <c r="J15" s="87"/>
    </row>
    <row r="16" spans="1:10" ht="14.25" customHeight="1" x14ac:dyDescent="0.2">
      <c r="A16" s="84"/>
      <c r="B16" s="85"/>
      <c r="C16" s="86"/>
      <c r="D16" s="86"/>
      <c r="E16" s="86"/>
      <c r="F16" s="86"/>
      <c r="G16" s="86"/>
      <c r="H16" s="86"/>
      <c r="I16" s="86"/>
      <c r="J16" s="87"/>
    </row>
    <row r="17" spans="1:10" ht="14.25" hidden="1" customHeight="1" x14ac:dyDescent="0.2">
      <c r="A17" s="88"/>
      <c r="B17" s="74"/>
      <c r="C17" s="89" t="s">
        <v>167</v>
      </c>
      <c r="D17" s="90">
        <v>873445.6</v>
      </c>
      <c r="E17" s="90">
        <v>796955.7</v>
      </c>
      <c r="F17" s="90">
        <v>1129979.5</v>
      </c>
      <c r="G17" s="90">
        <v>2680746.2000000002</v>
      </c>
      <c r="H17" s="91"/>
      <c r="I17" s="91"/>
    </row>
    <row r="18" spans="1:10" ht="14.25" hidden="1" customHeight="1" x14ac:dyDescent="0.2">
      <c r="A18" s="88"/>
      <c r="B18" s="74"/>
      <c r="C18" s="89" t="s">
        <v>168</v>
      </c>
      <c r="D18" s="90" t="e">
        <f>D17-#REF!</f>
        <v>#REF!</v>
      </c>
      <c r="E18" s="90" t="e">
        <f>E17-#REF!</f>
        <v>#REF!</v>
      </c>
      <c r="F18" s="90" t="e">
        <f>F17-#REF!</f>
        <v>#REF!</v>
      </c>
      <c r="G18" s="90" t="e">
        <f>G17-#REF!</f>
        <v>#REF!</v>
      </c>
      <c r="H18" s="91"/>
      <c r="I18" s="91"/>
    </row>
    <row r="19" spans="1:10" ht="49.5" customHeight="1" x14ac:dyDescent="0.25">
      <c r="A19" s="92"/>
      <c r="D19" s="93"/>
      <c r="E19" s="93"/>
      <c r="H19" s="323"/>
      <c r="I19" s="323"/>
      <c r="J19" s="323"/>
    </row>
    <row r="20" spans="1:10" ht="15.75" x14ac:dyDescent="0.25">
      <c r="A20" s="72"/>
      <c r="B20" s="92"/>
      <c r="C20" s="72"/>
      <c r="D20" s="72"/>
    </row>
    <row r="21" spans="1:10" ht="15.75" x14ac:dyDescent="0.25">
      <c r="A21" s="72"/>
      <c r="B21" s="92"/>
      <c r="C21" s="72"/>
      <c r="D21" s="72"/>
    </row>
    <row r="22" spans="1:10" ht="15.75" x14ac:dyDescent="0.25">
      <c r="B22" s="92"/>
      <c r="C22" s="72"/>
      <c r="D22" s="72"/>
    </row>
    <row r="23" spans="1:10" ht="15.75" x14ac:dyDescent="0.25">
      <c r="A23" s="72"/>
      <c r="B23" s="92"/>
      <c r="C23" s="72"/>
      <c r="D23" s="72"/>
    </row>
    <row r="24" spans="1:10" ht="15.75" x14ac:dyDescent="0.25">
      <c r="B24" s="92"/>
    </row>
    <row r="25" spans="1:10" ht="15.75" x14ac:dyDescent="0.25">
      <c r="B25" s="92"/>
    </row>
    <row r="26" spans="1:10" ht="15.75" x14ac:dyDescent="0.25">
      <c r="B26" s="92"/>
    </row>
    <row r="27" spans="1:10" ht="15.75" x14ac:dyDescent="0.25">
      <c r="B27" s="92"/>
    </row>
    <row r="28" spans="1:10" ht="15.75" x14ac:dyDescent="0.25">
      <c r="B28" s="92"/>
    </row>
    <row r="29" spans="1:10" ht="15.75" x14ac:dyDescent="0.25">
      <c r="B29" s="92"/>
    </row>
    <row r="30" spans="1:10" ht="15.75" x14ac:dyDescent="0.25">
      <c r="B30" s="92"/>
    </row>
    <row r="31" spans="1:10" ht="15.75" x14ac:dyDescent="0.25">
      <c r="B31" s="92"/>
    </row>
    <row r="32" spans="1:10" ht="15.75" x14ac:dyDescent="0.25">
      <c r="B32" s="92"/>
    </row>
    <row r="33" spans="2:2" ht="15.75" x14ac:dyDescent="0.25">
      <c r="B33" s="92"/>
    </row>
    <row r="34" spans="2:2" ht="15.75" x14ac:dyDescent="0.25">
      <c r="B34" s="92"/>
    </row>
    <row r="35" spans="2:2" ht="15.75" x14ac:dyDescent="0.25">
      <c r="B35" s="92"/>
    </row>
    <row r="36" spans="2:2" ht="15.75" x14ac:dyDescent="0.25">
      <c r="B36" s="92"/>
    </row>
    <row r="37" spans="2:2" ht="15.75" x14ac:dyDescent="0.25">
      <c r="B37" s="92"/>
    </row>
    <row r="38" spans="2:2" ht="15.75" x14ac:dyDescent="0.25">
      <c r="B38" s="92"/>
    </row>
    <row r="39" spans="2:2" ht="15.75" x14ac:dyDescent="0.25">
      <c r="B39" s="92"/>
    </row>
    <row r="40" spans="2:2" ht="15.75" x14ac:dyDescent="0.25">
      <c r="B40" s="92"/>
    </row>
    <row r="41" spans="2:2" ht="15.75" x14ac:dyDescent="0.25">
      <c r="B41" s="92"/>
    </row>
    <row r="42" spans="2:2" ht="15.75" x14ac:dyDescent="0.25">
      <c r="B42" s="92"/>
    </row>
    <row r="43" spans="2:2" ht="15.75" x14ac:dyDescent="0.25">
      <c r="B43" s="92"/>
    </row>
    <row r="44" spans="2:2" ht="15.75" x14ac:dyDescent="0.25">
      <c r="B44" s="92"/>
    </row>
    <row r="45" spans="2:2" ht="15.75" x14ac:dyDescent="0.25">
      <c r="B45" s="92"/>
    </row>
  </sheetData>
  <autoFilter ref="A5:J5"/>
  <mergeCells count="14">
    <mergeCell ref="A6:J6"/>
    <mergeCell ref="H19:J19"/>
    <mergeCell ref="G1:J1"/>
    <mergeCell ref="A2:J2"/>
    <mergeCell ref="A3:A5"/>
    <mergeCell ref="B3:B5"/>
    <mergeCell ref="C3:C5"/>
    <mergeCell ref="D3:J3"/>
    <mergeCell ref="D4:D5"/>
    <mergeCell ref="E4:E5"/>
    <mergeCell ref="F4:F5"/>
    <mergeCell ref="G4:G5"/>
    <mergeCell ref="H4:H5"/>
    <mergeCell ref="I4:I5"/>
  </mergeCells>
  <printOptions gridLines="1"/>
  <pageMargins left="0.43333333333333302" right="0.19652777777777802" top="0.19652777777777802" bottom="0.39375000000000004" header="0.51180555555555496" footer="0.51180555555555496"/>
  <pageSetup paperSize="9" fitToHeight="0" orientation="landscape" useFirstPageNumber="1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"/>
  <sheetViews>
    <sheetView workbookViewId="0">
      <selection activeCell="A2" sqref="A2:H2"/>
    </sheetView>
  </sheetViews>
  <sheetFormatPr defaultColWidth="9.140625" defaultRowHeight="15.75" x14ac:dyDescent="0.25"/>
  <cols>
    <col min="1" max="1" width="5" style="2" customWidth="1"/>
    <col min="2" max="2" width="38" style="2" customWidth="1"/>
    <col min="3" max="6" width="11.140625" style="2" customWidth="1"/>
    <col min="7" max="7" width="10.28515625" style="2" customWidth="1"/>
    <col min="8" max="8" width="31" style="2" customWidth="1"/>
    <col min="9" max="257" width="9.140625" style="2"/>
  </cols>
  <sheetData>
    <row r="1" spans="1:13" ht="94.5" customHeight="1" x14ac:dyDescent="0.25">
      <c r="H1" s="94" t="s">
        <v>169</v>
      </c>
      <c r="J1" s="94"/>
      <c r="K1" s="94"/>
      <c r="L1" s="94"/>
      <c r="M1" s="94"/>
    </row>
    <row r="2" spans="1:13" ht="46.5" customHeight="1" x14ac:dyDescent="0.25">
      <c r="A2" s="329" t="s">
        <v>170</v>
      </c>
      <c r="B2" s="329"/>
      <c r="C2" s="329"/>
      <c r="D2" s="329"/>
      <c r="E2" s="329"/>
      <c r="F2" s="329"/>
      <c r="G2" s="329"/>
      <c r="H2" s="329"/>
    </row>
    <row r="3" spans="1:13" ht="37.5" customHeight="1" x14ac:dyDescent="0.25">
      <c r="A3" s="9" t="s">
        <v>2</v>
      </c>
      <c r="B3" s="9" t="s">
        <v>171</v>
      </c>
      <c r="C3" s="95" t="s">
        <v>156</v>
      </c>
      <c r="D3" s="95" t="s">
        <v>157</v>
      </c>
      <c r="E3" s="95" t="s">
        <v>158</v>
      </c>
      <c r="F3" s="95" t="s">
        <v>159</v>
      </c>
      <c r="G3" s="95" t="s">
        <v>160</v>
      </c>
      <c r="H3" s="9" t="s">
        <v>172</v>
      </c>
    </row>
    <row r="4" spans="1:13" ht="18" customHeight="1" x14ac:dyDescent="0.25">
      <c r="A4" s="96"/>
      <c r="B4" s="97"/>
      <c r="C4" s="97"/>
      <c r="D4" s="97"/>
      <c r="E4" s="97"/>
      <c r="F4" s="97"/>
      <c r="G4" s="96"/>
      <c r="H4" s="96"/>
    </row>
    <row r="5" spans="1:13" x14ac:dyDescent="0.25">
      <c r="A5" s="60"/>
      <c r="B5" s="60"/>
      <c r="C5" s="60"/>
      <c r="D5" s="60"/>
      <c r="E5" s="60"/>
      <c r="F5" s="60"/>
      <c r="G5" s="60"/>
      <c r="H5" s="60"/>
    </row>
    <row r="6" spans="1:13" x14ac:dyDescent="0.25">
      <c r="A6" s="60"/>
      <c r="B6" s="60"/>
      <c r="C6" s="60"/>
      <c r="D6" s="60"/>
      <c r="E6" s="60"/>
      <c r="F6" s="60"/>
      <c r="G6" s="60"/>
      <c r="H6" s="60"/>
    </row>
    <row r="7" spans="1:13" x14ac:dyDescent="0.25">
      <c r="A7" s="60"/>
      <c r="B7" s="60"/>
      <c r="C7" s="60"/>
      <c r="D7" s="60"/>
      <c r="E7" s="60"/>
      <c r="F7" s="60"/>
      <c r="G7" s="60"/>
      <c r="H7" s="60"/>
    </row>
    <row r="8" spans="1:13" x14ac:dyDescent="0.25">
      <c r="A8" s="60"/>
      <c r="B8" s="60"/>
      <c r="C8" s="60"/>
      <c r="D8" s="60"/>
      <c r="E8" s="60"/>
      <c r="F8" s="60"/>
      <c r="G8" s="60"/>
      <c r="H8" s="60"/>
    </row>
  </sheetData>
  <mergeCells count="1">
    <mergeCell ref="A2:H2"/>
  </mergeCells>
  <printOptions gridLines="1"/>
  <pageMargins left="0.70833333333333315" right="0.31527777777777799" top="0.74791666666666701" bottom="0.74791666666666701" header="0.51180555555555496" footer="0.51180555555555496"/>
  <pageSetup paperSize="9" firstPageNumber="0" fitToHeight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A1:IW53"/>
  <sheetViews>
    <sheetView topLeftCell="A40" zoomScale="110" workbookViewId="0">
      <selection activeCell="M30" sqref="M30"/>
    </sheetView>
  </sheetViews>
  <sheetFormatPr defaultColWidth="9.140625" defaultRowHeight="12.75" x14ac:dyDescent="0.2"/>
  <cols>
    <col min="1" max="1" width="6.7109375" style="98" customWidth="1"/>
    <col min="2" max="2" width="26.42578125" style="53" customWidth="1"/>
    <col min="3" max="3" width="34.28515625" style="53" customWidth="1"/>
    <col min="4" max="4" width="25.140625" style="53" customWidth="1"/>
    <col min="5" max="5" width="14.5703125" style="53" customWidth="1"/>
    <col min="6" max="8" width="15.7109375" style="99" customWidth="1"/>
    <col min="9" max="257" width="9.140625" style="53"/>
  </cols>
  <sheetData>
    <row r="1" spans="1:8" ht="51.75" customHeight="1" x14ac:dyDescent="0.2">
      <c r="F1" s="330" t="s">
        <v>173</v>
      </c>
      <c r="G1" s="330"/>
      <c r="H1" s="330"/>
    </row>
    <row r="3" spans="1:8" ht="15.75" customHeight="1" x14ac:dyDescent="0.2">
      <c r="A3" s="331" t="s">
        <v>174</v>
      </c>
      <c r="B3" s="331"/>
      <c r="C3" s="331"/>
      <c r="D3" s="331"/>
      <c r="E3" s="331"/>
      <c r="F3" s="331"/>
      <c r="G3" s="331"/>
      <c r="H3" s="331"/>
    </row>
    <row r="4" spans="1:8" ht="15.75" customHeight="1" x14ac:dyDescent="0.2">
      <c r="A4" s="331" t="s">
        <v>175</v>
      </c>
      <c r="B4" s="331"/>
      <c r="C4" s="331"/>
      <c r="D4" s="331"/>
      <c r="E4" s="331"/>
      <c r="F4" s="331"/>
      <c r="G4" s="331"/>
      <c r="H4" s="331"/>
    </row>
    <row r="5" spans="1:8" ht="15.75" x14ac:dyDescent="0.2">
      <c r="A5" s="30"/>
    </row>
    <row r="6" spans="1:8" ht="43.5" customHeight="1" x14ac:dyDescent="0.2">
      <c r="A6" s="314" t="s">
        <v>176</v>
      </c>
      <c r="B6" s="314" t="s">
        <v>177</v>
      </c>
      <c r="C6" s="332" t="s">
        <v>178</v>
      </c>
      <c r="D6" s="314" t="s">
        <v>179</v>
      </c>
      <c r="E6" s="333" t="s">
        <v>180</v>
      </c>
      <c r="F6" s="333"/>
      <c r="G6" s="333"/>
      <c r="H6" s="333"/>
    </row>
    <row r="7" spans="1:8" ht="43.5" customHeight="1" x14ac:dyDescent="0.2">
      <c r="A7" s="314"/>
      <c r="B7" s="314"/>
      <c r="C7" s="332"/>
      <c r="D7" s="314"/>
      <c r="E7" s="52" t="s">
        <v>102</v>
      </c>
      <c r="F7" s="100" t="s">
        <v>8</v>
      </c>
      <c r="G7" s="212" t="s">
        <v>9</v>
      </c>
      <c r="H7" s="100" t="s">
        <v>134</v>
      </c>
    </row>
    <row r="8" spans="1:8" x14ac:dyDescent="0.2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100">
        <v>6</v>
      </c>
      <c r="G8" s="100">
        <v>7</v>
      </c>
      <c r="H8" s="100">
        <v>8</v>
      </c>
    </row>
    <row r="9" spans="1:8" ht="12.75" customHeight="1" x14ac:dyDescent="0.2">
      <c r="A9" s="314">
        <v>1</v>
      </c>
      <c r="B9" s="334" t="s">
        <v>181</v>
      </c>
      <c r="C9" s="101" t="s">
        <v>182</v>
      </c>
      <c r="D9" s="102" t="s">
        <v>183</v>
      </c>
      <c r="E9" s="103">
        <f>398-E10-E11</f>
        <v>385</v>
      </c>
      <c r="F9" s="103">
        <v>363</v>
      </c>
      <c r="G9" s="103">
        <v>363</v>
      </c>
      <c r="H9" s="103">
        <v>363</v>
      </c>
    </row>
    <row r="10" spans="1:8" ht="51" x14ac:dyDescent="0.2">
      <c r="A10" s="314"/>
      <c r="B10" s="334"/>
      <c r="C10" s="101" t="s">
        <v>184</v>
      </c>
      <c r="D10" s="102" t="s">
        <v>185</v>
      </c>
      <c r="E10" s="103">
        <v>10</v>
      </c>
      <c r="F10" s="103">
        <v>10</v>
      </c>
      <c r="G10" s="103">
        <v>10</v>
      </c>
      <c r="H10" s="103">
        <v>10</v>
      </c>
    </row>
    <row r="11" spans="1:8" ht="76.5" x14ac:dyDescent="0.2">
      <c r="A11" s="314"/>
      <c r="B11" s="334"/>
      <c r="C11" s="102" t="s">
        <v>186</v>
      </c>
      <c r="D11" s="102" t="s">
        <v>185</v>
      </c>
      <c r="E11" s="103">
        <v>3</v>
      </c>
      <c r="F11" s="103">
        <v>3</v>
      </c>
      <c r="G11" s="103">
        <v>3</v>
      </c>
      <c r="H11" s="103">
        <v>3</v>
      </c>
    </row>
    <row r="12" spans="1:8" ht="15" customHeight="1" x14ac:dyDescent="0.2">
      <c r="A12" s="52"/>
      <c r="B12" s="335" t="s">
        <v>187</v>
      </c>
      <c r="C12" s="335"/>
      <c r="D12" s="335"/>
      <c r="E12" s="240">
        <v>53941.9</v>
      </c>
      <c r="F12" s="240">
        <v>44632.2</v>
      </c>
      <c r="G12" s="240">
        <v>44632.2</v>
      </c>
      <c r="H12" s="240">
        <v>44632.2</v>
      </c>
    </row>
    <row r="13" spans="1:8" ht="12.75" customHeight="1" x14ac:dyDescent="0.2">
      <c r="A13" s="314">
        <v>2</v>
      </c>
      <c r="B13" s="334" t="s">
        <v>188</v>
      </c>
      <c r="C13" s="104" t="s">
        <v>182</v>
      </c>
      <c r="D13" s="104" t="s">
        <v>185</v>
      </c>
      <c r="E13" s="241">
        <f>459-E14-E15</f>
        <v>413</v>
      </c>
      <c r="F13" s="241">
        <f>482-F14-F15</f>
        <v>436</v>
      </c>
      <c r="G13" s="241">
        <f t="shared" ref="G13:H13" si="0">482-G14-G15</f>
        <v>436</v>
      </c>
      <c r="H13" s="241">
        <f t="shared" si="0"/>
        <v>436</v>
      </c>
    </row>
    <row r="14" spans="1:8" ht="76.5" x14ac:dyDescent="0.2">
      <c r="A14" s="314"/>
      <c r="B14" s="334"/>
      <c r="C14" s="101" t="s">
        <v>189</v>
      </c>
      <c r="D14" s="101" t="s">
        <v>185</v>
      </c>
      <c r="E14" s="242">
        <v>8</v>
      </c>
      <c r="F14" s="242">
        <v>11</v>
      </c>
      <c r="G14" s="242">
        <v>11</v>
      </c>
      <c r="H14" s="242">
        <v>11</v>
      </c>
    </row>
    <row r="15" spans="1:8" ht="51" x14ac:dyDescent="0.2">
      <c r="A15" s="314"/>
      <c r="B15" s="334"/>
      <c r="C15" s="101" t="s">
        <v>190</v>
      </c>
      <c r="D15" s="101" t="s">
        <v>185</v>
      </c>
      <c r="E15" s="242">
        <v>38</v>
      </c>
      <c r="F15" s="242">
        <v>35</v>
      </c>
      <c r="G15" s="242">
        <v>35</v>
      </c>
      <c r="H15" s="242">
        <v>35</v>
      </c>
    </row>
    <row r="16" spans="1:8" ht="14.25" customHeight="1" x14ac:dyDescent="0.2">
      <c r="A16" s="52"/>
      <c r="B16" s="335" t="s">
        <v>187</v>
      </c>
      <c r="C16" s="335"/>
      <c r="D16" s="335"/>
      <c r="E16" s="240">
        <v>77811.899999999994</v>
      </c>
      <c r="F16" s="240">
        <v>68866.3</v>
      </c>
      <c r="G16" s="240">
        <v>68866.3</v>
      </c>
      <c r="H16" s="240">
        <v>68866.3</v>
      </c>
    </row>
    <row r="17" spans="1:8" ht="12.75" customHeight="1" x14ac:dyDescent="0.2">
      <c r="A17" s="314">
        <v>3</v>
      </c>
      <c r="B17" s="334" t="s">
        <v>191</v>
      </c>
      <c r="C17" s="101" t="s">
        <v>192</v>
      </c>
      <c r="D17" s="101" t="s">
        <v>185</v>
      </c>
      <c r="E17" s="242">
        <f>73-E18-E19</f>
        <v>25</v>
      </c>
      <c r="F17" s="242">
        <v>21</v>
      </c>
      <c r="G17" s="242">
        <v>21</v>
      </c>
      <c r="H17" s="242">
        <v>21</v>
      </c>
    </row>
    <row r="18" spans="1:8" ht="63.75" x14ac:dyDescent="0.2">
      <c r="A18" s="314"/>
      <c r="B18" s="334"/>
      <c r="C18" s="101" t="s">
        <v>193</v>
      </c>
      <c r="D18" s="101" t="s">
        <v>185</v>
      </c>
      <c r="E18" s="242">
        <v>44</v>
      </c>
      <c r="F18" s="242">
        <v>51</v>
      </c>
      <c r="G18" s="242">
        <v>51</v>
      </c>
      <c r="H18" s="242">
        <v>51</v>
      </c>
    </row>
    <row r="19" spans="1:8" x14ac:dyDescent="0.2">
      <c r="A19" s="314"/>
      <c r="B19" s="334"/>
      <c r="C19" s="101" t="s">
        <v>194</v>
      </c>
      <c r="D19" s="101" t="s">
        <v>185</v>
      </c>
      <c r="E19" s="242">
        <v>4</v>
      </c>
      <c r="F19" s="242">
        <v>4</v>
      </c>
      <c r="G19" s="242">
        <v>4</v>
      </c>
      <c r="H19" s="242">
        <v>4</v>
      </c>
    </row>
    <row r="20" spans="1:8" ht="12.75" customHeight="1" x14ac:dyDescent="0.2">
      <c r="A20" s="52"/>
      <c r="B20" s="335" t="s">
        <v>187</v>
      </c>
      <c r="C20" s="335"/>
      <c r="D20" s="335"/>
      <c r="E20" s="240">
        <v>13560</v>
      </c>
      <c r="F20" s="240">
        <v>11800.2</v>
      </c>
      <c r="G20" s="240">
        <v>11800.2</v>
      </c>
      <c r="H20" s="240">
        <v>11800.2</v>
      </c>
    </row>
    <row r="21" spans="1:8" ht="25.5" x14ac:dyDescent="0.2">
      <c r="A21" s="52">
        <v>4</v>
      </c>
      <c r="B21" s="101" t="s">
        <v>195</v>
      </c>
      <c r="C21" s="101" t="s">
        <v>192</v>
      </c>
      <c r="D21" s="101" t="s">
        <v>196</v>
      </c>
      <c r="E21" s="215">
        <v>139658</v>
      </c>
      <c r="F21" s="215">
        <v>139658</v>
      </c>
      <c r="G21" s="215">
        <v>139658</v>
      </c>
      <c r="H21" s="215">
        <v>139658</v>
      </c>
    </row>
    <row r="22" spans="1:8" ht="12.75" customHeight="1" x14ac:dyDescent="0.2">
      <c r="A22" s="52"/>
      <c r="B22" s="335" t="s">
        <v>187</v>
      </c>
      <c r="C22" s="335"/>
      <c r="D22" s="335"/>
      <c r="E22" s="240">
        <v>16314</v>
      </c>
      <c r="F22" s="240">
        <v>21146.2</v>
      </c>
      <c r="G22" s="240">
        <v>21146.2</v>
      </c>
      <c r="H22" s="240">
        <v>21146.2</v>
      </c>
    </row>
    <row r="23" spans="1:8" ht="25.5" x14ac:dyDescent="0.2">
      <c r="A23" s="52">
        <v>5</v>
      </c>
      <c r="B23" s="101" t="s">
        <v>197</v>
      </c>
      <c r="C23" s="101" t="s">
        <v>198</v>
      </c>
      <c r="D23" s="101" t="s">
        <v>185</v>
      </c>
      <c r="E23" s="215">
        <v>432</v>
      </c>
      <c r="F23" s="215">
        <v>432</v>
      </c>
      <c r="G23" s="215">
        <v>432</v>
      </c>
      <c r="H23" s="215">
        <v>432</v>
      </c>
    </row>
    <row r="24" spans="1:8" ht="12.75" customHeight="1" x14ac:dyDescent="0.2">
      <c r="A24" s="52"/>
      <c r="B24" s="335" t="s">
        <v>187</v>
      </c>
      <c r="C24" s="335"/>
      <c r="D24" s="335"/>
      <c r="E24" s="243">
        <v>2714.4</v>
      </c>
      <c r="F24" s="243">
        <v>2714.4</v>
      </c>
      <c r="G24" s="243">
        <v>2714.4</v>
      </c>
      <c r="H24" s="243">
        <v>2714.4</v>
      </c>
    </row>
    <row r="25" spans="1:8" ht="76.5" x14ac:dyDescent="0.2">
      <c r="A25" s="52">
        <v>6</v>
      </c>
      <c r="B25" s="101" t="s">
        <v>199</v>
      </c>
      <c r="C25" s="101" t="s">
        <v>200</v>
      </c>
      <c r="D25" s="101" t="s">
        <v>201</v>
      </c>
      <c r="E25" s="215">
        <v>12</v>
      </c>
      <c r="F25" s="215">
        <v>12</v>
      </c>
      <c r="G25" s="215">
        <v>12</v>
      </c>
      <c r="H25" s="215">
        <v>12</v>
      </c>
    </row>
    <row r="26" spans="1:8" ht="12.75" customHeight="1" x14ac:dyDescent="0.2">
      <c r="A26" s="52"/>
      <c r="B26" s="335" t="s">
        <v>187</v>
      </c>
      <c r="C26" s="335"/>
      <c r="D26" s="335"/>
      <c r="E26" s="240">
        <v>10860.6</v>
      </c>
      <c r="F26" s="240">
        <v>10582.5</v>
      </c>
      <c r="G26" s="240">
        <v>10582.5</v>
      </c>
      <c r="H26" s="240">
        <v>10582.5</v>
      </c>
    </row>
    <row r="27" spans="1:8" x14ac:dyDescent="0.2">
      <c r="A27" s="52">
        <v>7</v>
      </c>
      <c r="B27" s="101" t="s">
        <v>202</v>
      </c>
      <c r="C27" s="101" t="s">
        <v>202</v>
      </c>
      <c r="D27" s="101" t="s">
        <v>185</v>
      </c>
      <c r="E27" s="215">
        <v>519</v>
      </c>
      <c r="F27" s="215">
        <v>805</v>
      </c>
      <c r="G27" s="215">
        <v>805</v>
      </c>
      <c r="H27" s="215">
        <v>805</v>
      </c>
    </row>
    <row r="28" spans="1:8" ht="12.75" customHeight="1" x14ac:dyDescent="0.2">
      <c r="A28" s="52"/>
      <c r="B28" s="335" t="s">
        <v>187</v>
      </c>
      <c r="C28" s="335"/>
      <c r="D28" s="335"/>
      <c r="E28" s="240">
        <v>17420.099999999999</v>
      </c>
      <c r="F28" s="240">
        <v>15801.1</v>
      </c>
      <c r="G28" s="240">
        <v>15801.1</v>
      </c>
      <c r="H28" s="240">
        <v>15801.1</v>
      </c>
    </row>
    <row r="29" spans="1:8" ht="12.75" customHeight="1" x14ac:dyDescent="0.2">
      <c r="A29" s="314">
        <v>8</v>
      </c>
      <c r="B29" s="334" t="s">
        <v>203</v>
      </c>
      <c r="C29" s="101" t="s">
        <v>204</v>
      </c>
      <c r="D29" s="101" t="s">
        <v>185</v>
      </c>
      <c r="E29" s="242">
        <v>55</v>
      </c>
      <c r="F29" s="242">
        <v>55</v>
      </c>
      <c r="G29" s="242">
        <v>55</v>
      </c>
      <c r="H29" s="242">
        <v>55</v>
      </c>
    </row>
    <row r="30" spans="1:8" x14ac:dyDescent="0.2">
      <c r="A30" s="314"/>
      <c r="B30" s="334"/>
      <c r="C30" s="101" t="s">
        <v>205</v>
      </c>
      <c r="D30" s="101" t="s">
        <v>185</v>
      </c>
      <c r="E30" s="242">
        <f>329-55-20</f>
        <v>254</v>
      </c>
      <c r="F30" s="242">
        <v>227</v>
      </c>
      <c r="G30" s="242">
        <v>227</v>
      </c>
      <c r="H30" s="242">
        <v>227</v>
      </c>
    </row>
    <row r="31" spans="1:8" ht="25.5" x14ac:dyDescent="0.2">
      <c r="A31" s="314"/>
      <c r="B31" s="334"/>
      <c r="C31" s="101" t="s">
        <v>206</v>
      </c>
      <c r="D31" s="101" t="s">
        <v>185</v>
      </c>
      <c r="E31" s="242">
        <v>11</v>
      </c>
      <c r="F31" s="242">
        <v>11</v>
      </c>
      <c r="G31" s="242">
        <v>11</v>
      </c>
      <c r="H31" s="242">
        <v>11</v>
      </c>
    </row>
    <row r="32" spans="1:8" ht="25.5" x14ac:dyDescent="0.2">
      <c r="A32" s="314"/>
      <c r="B32" s="334"/>
      <c r="C32" s="101" t="s">
        <v>207</v>
      </c>
      <c r="D32" s="101" t="s">
        <v>185</v>
      </c>
      <c r="E32" s="242">
        <v>9</v>
      </c>
      <c r="F32" s="242">
        <v>9</v>
      </c>
      <c r="G32" s="242">
        <v>9</v>
      </c>
      <c r="H32" s="242">
        <v>9</v>
      </c>
    </row>
    <row r="33" spans="1:8" ht="12.75" customHeight="1" x14ac:dyDescent="0.2">
      <c r="A33" s="52"/>
      <c r="B33" s="335" t="s">
        <v>187</v>
      </c>
      <c r="C33" s="335"/>
      <c r="D33" s="335"/>
      <c r="E33" s="240">
        <v>29906</v>
      </c>
      <c r="F33" s="240">
        <v>28652.3</v>
      </c>
      <c r="G33" s="240">
        <v>28652.3</v>
      </c>
      <c r="H33" s="240">
        <v>28652.3</v>
      </c>
    </row>
    <row r="34" spans="1:8" ht="38.25" customHeight="1" x14ac:dyDescent="0.2">
      <c r="A34" s="314">
        <v>9</v>
      </c>
      <c r="B34" s="334" t="s">
        <v>208</v>
      </c>
      <c r="C34" s="101" t="s">
        <v>209</v>
      </c>
      <c r="D34" s="101" t="s">
        <v>185</v>
      </c>
      <c r="E34" s="242">
        <v>55</v>
      </c>
      <c r="F34" s="242">
        <v>55</v>
      </c>
      <c r="G34" s="242">
        <v>55</v>
      </c>
      <c r="H34" s="242">
        <v>55</v>
      </c>
    </row>
    <row r="35" spans="1:8" ht="38.25" x14ac:dyDescent="0.2">
      <c r="A35" s="314"/>
      <c r="B35" s="334"/>
      <c r="C35" s="101" t="s">
        <v>210</v>
      </c>
      <c r="D35" s="101" t="s">
        <v>185</v>
      </c>
      <c r="E35" s="242">
        <v>254</v>
      </c>
      <c r="F35" s="242">
        <v>227</v>
      </c>
      <c r="G35" s="242">
        <v>227</v>
      </c>
      <c r="H35" s="242">
        <v>227</v>
      </c>
    </row>
    <row r="36" spans="1:8" ht="12.75" customHeight="1" x14ac:dyDescent="0.2">
      <c r="A36" s="52"/>
      <c r="B36" s="335" t="s">
        <v>187</v>
      </c>
      <c r="C36" s="335"/>
      <c r="D36" s="335"/>
      <c r="E36" s="240">
        <v>39336.300000000003</v>
      </c>
      <c r="F36" s="240">
        <v>38968.6</v>
      </c>
      <c r="G36" s="240">
        <v>38968.6</v>
      </c>
      <c r="H36" s="240">
        <v>38968.6</v>
      </c>
    </row>
    <row r="37" spans="1:8" ht="44.25" customHeight="1" x14ac:dyDescent="0.2">
      <c r="A37" s="337">
        <v>10</v>
      </c>
      <c r="B37" s="238" t="s">
        <v>507</v>
      </c>
      <c r="C37" s="238" t="s">
        <v>507</v>
      </c>
      <c r="D37" s="238" t="s">
        <v>508</v>
      </c>
      <c r="E37" s="215">
        <v>12</v>
      </c>
      <c r="F37" s="215">
        <v>12</v>
      </c>
      <c r="G37" s="215">
        <v>12</v>
      </c>
      <c r="H37" s="215">
        <v>12</v>
      </c>
    </row>
    <row r="38" spans="1:8" ht="12.75" hidden="1" customHeight="1" x14ac:dyDescent="0.2">
      <c r="A38" s="338"/>
      <c r="B38" s="214"/>
      <c r="C38" s="214"/>
      <c r="D38" s="214"/>
      <c r="E38" s="240"/>
      <c r="F38" s="240"/>
      <c r="G38" s="240"/>
      <c r="H38" s="240"/>
    </row>
    <row r="39" spans="1:8" ht="12.75" customHeight="1" x14ac:dyDescent="0.2">
      <c r="A39" s="339"/>
      <c r="B39" s="336" t="s">
        <v>187</v>
      </c>
      <c r="C39" s="336"/>
      <c r="D39" s="336"/>
      <c r="E39" s="240">
        <v>72.7</v>
      </c>
      <c r="F39" s="240">
        <v>114.41</v>
      </c>
      <c r="G39" s="240">
        <v>114.41</v>
      </c>
      <c r="H39" s="240">
        <v>114.41</v>
      </c>
    </row>
    <row r="40" spans="1:8" ht="51" customHeight="1" x14ac:dyDescent="0.2">
      <c r="A40" s="314">
        <v>11</v>
      </c>
      <c r="B40" s="335" t="s">
        <v>211</v>
      </c>
      <c r="C40" s="101" t="s">
        <v>212</v>
      </c>
      <c r="D40" s="101" t="s">
        <v>213</v>
      </c>
      <c r="E40" s="215">
        <v>16974</v>
      </c>
      <c r="F40" s="215">
        <v>16974</v>
      </c>
      <c r="G40" s="215">
        <v>16974</v>
      </c>
      <c r="H40" s="215">
        <v>16974</v>
      </c>
    </row>
    <row r="41" spans="1:8" ht="51" customHeight="1" x14ac:dyDescent="0.2">
      <c r="A41" s="314"/>
      <c r="B41" s="335"/>
      <c r="C41" s="101" t="s">
        <v>214</v>
      </c>
      <c r="D41" s="101" t="s">
        <v>213</v>
      </c>
      <c r="E41" s="215">
        <v>6624</v>
      </c>
      <c r="F41" s="215">
        <v>6624</v>
      </c>
      <c r="G41" s="215">
        <v>6624</v>
      </c>
      <c r="H41" s="215">
        <v>6624</v>
      </c>
    </row>
    <row r="42" spans="1:8" ht="38.25" x14ac:dyDescent="0.2">
      <c r="A42" s="314"/>
      <c r="B42" s="335"/>
      <c r="C42" s="101" t="s">
        <v>215</v>
      </c>
      <c r="D42" s="101" t="s">
        <v>213</v>
      </c>
      <c r="E42" s="215">
        <v>4186</v>
      </c>
      <c r="F42" s="215">
        <v>4186</v>
      </c>
      <c r="G42" s="215">
        <v>4186</v>
      </c>
      <c r="H42" s="215">
        <v>4186</v>
      </c>
    </row>
    <row r="43" spans="1:8" ht="12.75" customHeight="1" x14ac:dyDescent="0.2">
      <c r="A43" s="52"/>
      <c r="B43" s="340" t="s">
        <v>187</v>
      </c>
      <c r="C43" s="340"/>
      <c r="D43" s="340"/>
      <c r="E43" s="215">
        <v>1241</v>
      </c>
      <c r="F43" s="215">
        <v>1396.4</v>
      </c>
      <c r="G43" s="215">
        <v>1396.4</v>
      </c>
      <c r="H43" s="215">
        <v>1396.4</v>
      </c>
    </row>
    <row r="44" spans="1:8" ht="25.5" x14ac:dyDescent="0.2">
      <c r="A44" s="52">
        <v>11</v>
      </c>
      <c r="B44" s="105" t="s">
        <v>216</v>
      </c>
      <c r="C44" s="106" t="s">
        <v>525</v>
      </c>
      <c r="D44" s="106" t="s">
        <v>526</v>
      </c>
      <c r="E44" s="215">
        <v>11</v>
      </c>
      <c r="F44" s="215">
        <v>12</v>
      </c>
      <c r="G44" s="215">
        <v>12</v>
      </c>
      <c r="H44" s="215">
        <v>12</v>
      </c>
    </row>
    <row r="45" spans="1:8" ht="12.75" customHeight="1" x14ac:dyDescent="0.2">
      <c r="A45" s="52"/>
      <c r="B45" s="335" t="s">
        <v>187</v>
      </c>
      <c r="C45" s="335"/>
      <c r="D45" s="335"/>
      <c r="E45" s="240">
        <v>1431.2</v>
      </c>
      <c r="F45" s="240">
        <v>1510.3</v>
      </c>
      <c r="G45" s="240">
        <v>1510.3</v>
      </c>
      <c r="H45" s="240">
        <v>1510.3</v>
      </c>
    </row>
    <row r="46" spans="1:8" ht="63.75" x14ac:dyDescent="0.2">
      <c r="A46" s="52">
        <v>12</v>
      </c>
      <c r="B46" s="101" t="s">
        <v>219</v>
      </c>
      <c r="C46" s="101" t="s">
        <v>217</v>
      </c>
      <c r="D46" s="101" t="s">
        <v>218</v>
      </c>
      <c r="E46" s="215">
        <v>6</v>
      </c>
      <c r="F46" s="215">
        <v>6</v>
      </c>
      <c r="G46" s="215">
        <v>6</v>
      </c>
      <c r="H46" s="215">
        <v>6</v>
      </c>
    </row>
    <row r="47" spans="1:8" ht="12.75" customHeight="1" x14ac:dyDescent="0.2">
      <c r="A47" s="52"/>
      <c r="B47" s="335" t="s">
        <v>187</v>
      </c>
      <c r="C47" s="335"/>
      <c r="D47" s="335"/>
      <c r="E47" s="240">
        <v>1237.9000000000001</v>
      </c>
      <c r="F47" s="240">
        <v>1421.1</v>
      </c>
      <c r="G47" s="240">
        <v>1421.1</v>
      </c>
      <c r="H47" s="240">
        <v>1421.1</v>
      </c>
    </row>
    <row r="48" spans="1:8" ht="89.25" x14ac:dyDescent="0.2">
      <c r="A48" s="52">
        <v>13</v>
      </c>
      <c r="B48" s="101" t="s">
        <v>220</v>
      </c>
      <c r="C48" s="101" t="s">
        <v>221</v>
      </c>
      <c r="D48" s="101" t="s">
        <v>222</v>
      </c>
      <c r="E48" s="215">
        <v>6</v>
      </c>
      <c r="F48" s="215">
        <v>6</v>
      </c>
      <c r="G48" s="215">
        <v>6</v>
      </c>
      <c r="H48" s="215">
        <v>6</v>
      </c>
    </row>
    <row r="49" spans="1:8" ht="12.75" customHeight="1" x14ac:dyDescent="0.2">
      <c r="A49" s="52"/>
      <c r="B49" s="335" t="s">
        <v>187</v>
      </c>
      <c r="C49" s="335"/>
      <c r="D49" s="335"/>
      <c r="E49" s="240">
        <v>368.8</v>
      </c>
      <c r="F49" s="240">
        <v>433.9</v>
      </c>
      <c r="G49" s="240">
        <v>433.9</v>
      </c>
      <c r="H49" s="240">
        <v>433.9</v>
      </c>
    </row>
    <row r="50" spans="1:8" ht="38.25" x14ac:dyDescent="0.2">
      <c r="A50" s="52">
        <v>14</v>
      </c>
      <c r="B50" s="101" t="s">
        <v>223</v>
      </c>
      <c r="C50" s="101" t="s">
        <v>224</v>
      </c>
      <c r="D50" s="101" t="s">
        <v>222</v>
      </c>
      <c r="E50" s="215">
        <v>20</v>
      </c>
      <c r="F50" s="215">
        <v>20</v>
      </c>
      <c r="G50" s="215">
        <v>20</v>
      </c>
      <c r="H50" s="215">
        <v>20</v>
      </c>
    </row>
    <row r="51" spans="1:8" ht="16.5" customHeight="1" x14ac:dyDescent="0.2">
      <c r="A51" s="52"/>
      <c r="B51" s="335" t="s">
        <v>187</v>
      </c>
      <c r="C51" s="335"/>
      <c r="D51" s="335"/>
      <c r="E51" s="240">
        <v>368.8</v>
      </c>
      <c r="F51" s="240">
        <v>433.9</v>
      </c>
      <c r="G51" s="240">
        <v>433.9</v>
      </c>
      <c r="H51" s="240">
        <v>433.9</v>
      </c>
    </row>
    <row r="53" spans="1:8" ht="15.75" x14ac:dyDescent="0.25">
      <c r="A53" s="2" t="s">
        <v>95</v>
      </c>
    </row>
  </sheetData>
  <mergeCells count="36">
    <mergeCell ref="B43:D43"/>
    <mergeCell ref="B45:D45"/>
    <mergeCell ref="B47:D47"/>
    <mergeCell ref="B49:D49"/>
    <mergeCell ref="B51:D51"/>
    <mergeCell ref="B33:D33"/>
    <mergeCell ref="A34:A35"/>
    <mergeCell ref="B34:B35"/>
    <mergeCell ref="B36:D36"/>
    <mergeCell ref="A40:A42"/>
    <mergeCell ref="B40:B42"/>
    <mergeCell ref="B39:D39"/>
    <mergeCell ref="A37:A39"/>
    <mergeCell ref="B24:D24"/>
    <mergeCell ref="B26:D26"/>
    <mergeCell ref="B28:D28"/>
    <mergeCell ref="A29:A32"/>
    <mergeCell ref="B29:B32"/>
    <mergeCell ref="B16:D16"/>
    <mergeCell ref="A17:A19"/>
    <mergeCell ref="B17:B19"/>
    <mergeCell ref="B20:D20"/>
    <mergeCell ref="B22:D22"/>
    <mergeCell ref="A9:A11"/>
    <mergeCell ref="B9:B11"/>
    <mergeCell ref="B12:D12"/>
    <mergeCell ref="A13:A15"/>
    <mergeCell ref="B13:B15"/>
    <mergeCell ref="F1:H1"/>
    <mergeCell ref="A3:H3"/>
    <mergeCell ref="A4:H4"/>
    <mergeCell ref="A6:A7"/>
    <mergeCell ref="B6:B7"/>
    <mergeCell ref="C6:C7"/>
    <mergeCell ref="D6:D7"/>
    <mergeCell ref="E6:H6"/>
  </mergeCells>
  <hyperlinks>
    <hyperlink ref="C6" location="P382" display="Содержание муниципальной услуги (работы) &lt;1&gt;"/>
  </hyperlinks>
  <printOptions gridLines="1"/>
  <pageMargins left="0.43333333333333302" right="0.23611111111111102" top="0.35416666666666702" bottom="0.35416666666666702" header="0.51180555555555496" footer="0.51180555555555496"/>
  <pageSetup paperSize="9" scale="54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  <pageSetUpPr fitToPage="1"/>
  </sheetPr>
  <dimension ref="A1:IW34"/>
  <sheetViews>
    <sheetView topLeftCell="A19" zoomScale="90" zoomScaleNormal="90" workbookViewId="0">
      <selection activeCell="S33" sqref="S33"/>
    </sheetView>
  </sheetViews>
  <sheetFormatPr defaultColWidth="9.140625" defaultRowHeight="15.75" x14ac:dyDescent="0.25"/>
  <cols>
    <col min="1" max="1" width="6.28515625" style="1" customWidth="1"/>
    <col min="2" max="2" width="79" style="2" customWidth="1"/>
    <col min="3" max="3" width="12" style="2" customWidth="1"/>
    <col min="4" max="4" width="15.7109375" style="2" customWidth="1"/>
    <col min="5" max="5" width="14.140625" style="2" customWidth="1"/>
    <col min="6" max="6" width="14.140625" style="2" hidden="1" customWidth="1"/>
    <col min="7" max="8" width="14.140625" style="2" customWidth="1"/>
    <col min="9" max="9" width="12.42578125" style="2" customWidth="1"/>
    <col min="10" max="10" width="12.42578125" style="2" hidden="1" customWidth="1"/>
    <col min="11" max="257" width="9.140625" style="2"/>
  </cols>
  <sheetData>
    <row r="1" spans="1:10" ht="59.25" customHeight="1" x14ac:dyDescent="0.25">
      <c r="A1" s="4"/>
      <c r="B1" s="5"/>
      <c r="D1" s="107"/>
      <c r="E1" s="107"/>
      <c r="F1" s="341" t="s">
        <v>225</v>
      </c>
      <c r="G1" s="341"/>
      <c r="H1" s="341"/>
      <c r="I1" s="341"/>
    </row>
    <row r="2" spans="1:10" ht="37.5" customHeight="1" x14ac:dyDescent="0.25">
      <c r="A2" s="291" t="s">
        <v>226</v>
      </c>
      <c r="B2" s="291"/>
      <c r="C2" s="291"/>
      <c r="D2" s="291"/>
      <c r="E2" s="291"/>
      <c r="F2" s="291"/>
      <c r="G2" s="291"/>
      <c r="H2" s="291"/>
    </row>
    <row r="3" spans="1:10" ht="37.5" customHeight="1" x14ac:dyDescent="0.25">
      <c r="A3" s="293" t="s">
        <v>2</v>
      </c>
      <c r="B3" s="294" t="s">
        <v>227</v>
      </c>
      <c r="C3" s="294" t="s">
        <v>4</v>
      </c>
      <c r="D3" s="294" t="s">
        <v>228</v>
      </c>
      <c r="E3" s="294" t="s">
        <v>229</v>
      </c>
      <c r="F3" s="294"/>
      <c r="G3" s="294"/>
      <c r="H3" s="294"/>
      <c r="I3" s="294"/>
      <c r="J3" s="294"/>
    </row>
    <row r="4" spans="1:10" ht="64.5" customHeight="1" x14ac:dyDescent="0.25">
      <c r="A4" s="293"/>
      <c r="B4" s="294"/>
      <c r="C4" s="294"/>
      <c r="D4" s="294"/>
      <c r="E4" s="8" t="s">
        <v>7</v>
      </c>
      <c r="F4" s="8" t="str">
        <f>'Ресурсное обеспечение'!E4</f>
        <v>Текущий финансовый год</v>
      </c>
      <c r="G4" s="8" t="str">
        <f>'Ресурсное обеспечение'!F4</f>
        <v>Текущий финансовый год</v>
      </c>
      <c r="H4" s="8" t="str">
        <f>'Ресурсное обеспечение'!G4</f>
        <v>Очередной финансовый год</v>
      </c>
      <c r="I4" s="8" t="str">
        <f>'Ресурсное обеспечение'!H4</f>
        <v xml:space="preserve">Первый  год планового периода </v>
      </c>
      <c r="J4" s="8" t="str">
        <f>'Ресурсное обеспечение'!I4</f>
        <v xml:space="preserve">Второй  год планового периода </v>
      </c>
    </row>
    <row r="5" spans="1:10" ht="25.5" customHeight="1" x14ac:dyDescent="0.25">
      <c r="A5" s="293"/>
      <c r="B5" s="294"/>
      <c r="C5" s="294"/>
      <c r="D5" s="294"/>
      <c r="E5" s="342">
        <v>2022</v>
      </c>
      <c r="F5" s="342">
        <v>2023</v>
      </c>
      <c r="G5" s="342">
        <v>2023</v>
      </c>
      <c r="H5" s="342">
        <v>2024</v>
      </c>
      <c r="I5" s="319">
        <v>2025</v>
      </c>
      <c r="J5" s="319"/>
    </row>
    <row r="6" spans="1:10" ht="25.5" customHeight="1" x14ac:dyDescent="0.25">
      <c r="A6" s="293"/>
      <c r="B6" s="294"/>
      <c r="C6" s="294"/>
      <c r="D6" s="294"/>
      <c r="E6" s="343"/>
      <c r="F6" s="343"/>
      <c r="G6" s="343"/>
      <c r="H6" s="343"/>
      <c r="I6" s="319"/>
      <c r="J6" s="319"/>
    </row>
    <row r="7" spans="1:10" ht="25.5" customHeight="1" x14ac:dyDescent="0.25">
      <c r="A7" s="293"/>
      <c r="B7" s="294"/>
      <c r="C7" s="294"/>
      <c r="D7" s="294"/>
      <c r="E7" s="344"/>
      <c r="F7" s="344"/>
      <c r="G7" s="344"/>
      <c r="H7" s="344"/>
      <c r="I7" s="319"/>
      <c r="J7" s="319"/>
    </row>
    <row r="8" spans="1:10" ht="53.25" customHeight="1" x14ac:dyDescent="0.25">
      <c r="A8" s="307" t="s">
        <v>230</v>
      </c>
      <c r="B8" s="307"/>
      <c r="C8" s="307"/>
      <c r="D8" s="307"/>
      <c r="E8" s="307"/>
      <c r="F8" s="307"/>
      <c r="G8" s="307"/>
      <c r="H8" s="307"/>
    </row>
    <row r="9" spans="1:10" ht="33" customHeight="1" x14ac:dyDescent="0.25">
      <c r="A9" s="347" t="s">
        <v>231</v>
      </c>
      <c r="B9" s="347"/>
      <c r="C9" s="347"/>
      <c r="D9" s="347"/>
      <c r="E9" s="347"/>
      <c r="F9" s="347"/>
      <c r="G9" s="347"/>
      <c r="H9" s="347"/>
    </row>
    <row r="10" spans="1:10" ht="58.5" customHeight="1" x14ac:dyDescent="0.25">
      <c r="A10" s="21" t="s">
        <v>27</v>
      </c>
      <c r="B10" s="108" t="s">
        <v>28</v>
      </c>
      <c r="C10" s="23" t="s">
        <v>18</v>
      </c>
      <c r="D10" s="109" t="s">
        <v>232</v>
      </c>
      <c r="E10" s="190">
        <f t="shared" ref="E10:F10" si="0">329/450*1000</f>
        <v>731.1111111111112</v>
      </c>
      <c r="F10" s="190">
        <f t="shared" si="0"/>
        <v>731.1111111111112</v>
      </c>
      <c r="G10" s="190">
        <v>671.11</v>
      </c>
      <c r="H10" s="190">
        <v>671.11</v>
      </c>
      <c r="I10" s="190">
        <v>671.11</v>
      </c>
      <c r="J10" s="110"/>
    </row>
    <row r="11" spans="1:10" ht="84" customHeight="1" x14ac:dyDescent="0.25">
      <c r="A11" s="11" t="s">
        <v>233</v>
      </c>
      <c r="B11" s="20" t="s">
        <v>30</v>
      </c>
      <c r="C11" s="23" t="s">
        <v>18</v>
      </c>
      <c r="D11" s="109" t="s">
        <v>232</v>
      </c>
      <c r="E11" s="23">
        <v>50</v>
      </c>
      <c r="F11" s="23">
        <v>50</v>
      </c>
      <c r="G11" s="23">
        <v>50</v>
      </c>
      <c r="H11" s="23">
        <v>50</v>
      </c>
      <c r="I11" s="23">
        <v>50</v>
      </c>
      <c r="J11" s="23"/>
    </row>
    <row r="12" spans="1:10" ht="105.75" customHeight="1" x14ac:dyDescent="0.25">
      <c r="A12" s="11" t="s">
        <v>31</v>
      </c>
      <c r="B12" s="12" t="s">
        <v>32</v>
      </c>
      <c r="C12" s="13" t="s">
        <v>18</v>
      </c>
      <c r="D12" s="8" t="s">
        <v>232</v>
      </c>
      <c r="E12" s="13">
        <v>100</v>
      </c>
      <c r="F12" s="13">
        <v>100</v>
      </c>
      <c r="G12" s="13">
        <v>100</v>
      </c>
      <c r="H12" s="13">
        <v>100</v>
      </c>
      <c r="I12" s="13">
        <v>100</v>
      </c>
      <c r="J12" s="13"/>
    </row>
    <row r="13" spans="1:10" ht="45.75" customHeight="1" x14ac:dyDescent="0.25">
      <c r="A13" s="348" t="s">
        <v>33</v>
      </c>
      <c r="B13" s="348"/>
      <c r="C13" s="348"/>
      <c r="D13" s="348"/>
      <c r="E13" s="348"/>
      <c r="F13" s="348"/>
      <c r="G13" s="348"/>
      <c r="H13" s="348"/>
    </row>
    <row r="14" spans="1:10" ht="85.5" customHeight="1" x14ac:dyDescent="0.25">
      <c r="A14" s="11" t="s">
        <v>234</v>
      </c>
      <c r="B14" s="12" t="s">
        <v>35</v>
      </c>
      <c r="C14" s="8" t="s">
        <v>18</v>
      </c>
      <c r="D14" s="8" t="s">
        <v>235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/>
    </row>
    <row r="15" spans="1:10" ht="74.25" customHeight="1" x14ac:dyDescent="0.25">
      <c r="A15" s="11" t="s">
        <v>236</v>
      </c>
      <c r="B15" s="12" t="s">
        <v>237</v>
      </c>
      <c r="C15" s="8" t="s">
        <v>18</v>
      </c>
      <c r="D15" s="8" t="s">
        <v>235</v>
      </c>
      <c r="E15" s="28">
        <v>100</v>
      </c>
      <c r="F15" s="26">
        <v>100</v>
      </c>
      <c r="G15" s="26">
        <v>100</v>
      </c>
      <c r="H15" s="26">
        <v>100</v>
      </c>
      <c r="I15" s="26">
        <v>100</v>
      </c>
      <c r="J15" s="26"/>
    </row>
    <row r="16" spans="1:10" ht="63.75" customHeight="1" x14ac:dyDescent="0.25">
      <c r="A16" s="11" t="s">
        <v>238</v>
      </c>
      <c r="B16" s="12" t="s">
        <v>39</v>
      </c>
      <c r="C16" s="13" t="s">
        <v>18</v>
      </c>
      <c r="D16" s="8" t="s">
        <v>232</v>
      </c>
      <c r="E16" s="18">
        <v>5.4</v>
      </c>
      <c r="F16" s="26">
        <v>0</v>
      </c>
      <c r="G16" s="26">
        <v>3.7</v>
      </c>
      <c r="H16" s="26">
        <v>3.7</v>
      </c>
      <c r="I16" s="26">
        <v>3.7</v>
      </c>
      <c r="J16" s="26"/>
    </row>
    <row r="17" spans="1:10" ht="72.75" customHeight="1" x14ac:dyDescent="0.25">
      <c r="A17" s="11" t="s">
        <v>40</v>
      </c>
      <c r="B17" s="12" t="s">
        <v>41</v>
      </c>
      <c r="C17" s="8" t="s">
        <v>18</v>
      </c>
      <c r="D17" s="8" t="s">
        <v>232</v>
      </c>
      <c r="E17" s="192">
        <v>5.57</v>
      </c>
      <c r="F17" s="13">
        <v>6.9</v>
      </c>
      <c r="G17" s="13">
        <v>5.22</v>
      </c>
      <c r="H17" s="13">
        <v>6.86</v>
      </c>
      <c r="I17" s="13">
        <v>6.86</v>
      </c>
      <c r="J17" s="13"/>
    </row>
    <row r="18" spans="1:10" ht="65.25" customHeight="1" x14ac:dyDescent="0.25">
      <c r="A18" s="11" t="s">
        <v>42</v>
      </c>
      <c r="B18" s="12" t="s">
        <v>44</v>
      </c>
      <c r="C18" s="28" t="s">
        <v>18</v>
      </c>
      <c r="D18" s="8" t="s">
        <v>232</v>
      </c>
      <c r="E18" s="28">
        <v>100</v>
      </c>
      <c r="F18" s="28">
        <v>100</v>
      </c>
      <c r="G18" s="28">
        <v>100</v>
      </c>
      <c r="H18" s="28">
        <v>100</v>
      </c>
      <c r="I18" s="28">
        <v>100</v>
      </c>
      <c r="J18" s="28"/>
    </row>
    <row r="19" spans="1:10" ht="82.5" customHeight="1" x14ac:dyDescent="0.25">
      <c r="A19" s="11" t="s">
        <v>43</v>
      </c>
      <c r="B19" s="12" t="s">
        <v>239</v>
      </c>
      <c r="C19" s="28" t="s">
        <v>18</v>
      </c>
      <c r="D19" s="8" t="s">
        <v>232</v>
      </c>
      <c r="E19" s="191">
        <v>100</v>
      </c>
      <c r="F19" s="28">
        <v>100</v>
      </c>
      <c r="G19" s="28">
        <v>100</v>
      </c>
      <c r="H19" s="28">
        <v>100</v>
      </c>
      <c r="I19" s="28">
        <v>100</v>
      </c>
      <c r="J19" s="28"/>
    </row>
    <row r="20" spans="1:10" ht="85.5" customHeight="1" x14ac:dyDescent="0.25">
      <c r="A20" s="11" t="s">
        <v>45</v>
      </c>
      <c r="B20" s="17" t="s">
        <v>48</v>
      </c>
      <c r="C20" s="8" t="s">
        <v>18</v>
      </c>
      <c r="D20" s="8" t="s">
        <v>232</v>
      </c>
      <c r="E20" s="191">
        <v>100</v>
      </c>
      <c r="F20" s="191">
        <v>100</v>
      </c>
      <c r="G20" s="191">
        <v>100</v>
      </c>
      <c r="H20" s="191">
        <v>100</v>
      </c>
      <c r="I20" s="8">
        <v>100</v>
      </c>
      <c r="J20" s="8"/>
    </row>
    <row r="21" spans="1:10" ht="44.25" customHeight="1" x14ac:dyDescent="0.25">
      <c r="A21" s="348" t="s">
        <v>535</v>
      </c>
      <c r="B21" s="348"/>
      <c r="C21" s="348"/>
      <c r="D21" s="348"/>
      <c r="E21" s="348"/>
      <c r="F21" s="348"/>
      <c r="G21" s="348"/>
      <c r="H21" s="348"/>
    </row>
    <row r="22" spans="1:10" ht="58.5" customHeight="1" x14ac:dyDescent="0.25">
      <c r="A22" s="7" t="s">
        <v>49</v>
      </c>
      <c r="B22" s="17" t="s">
        <v>50</v>
      </c>
      <c r="C22" s="13" t="s">
        <v>18</v>
      </c>
      <c r="D22" s="8" t="s">
        <v>232</v>
      </c>
      <c r="E22" s="8">
        <v>71</v>
      </c>
      <c r="F22" s="8"/>
      <c r="G22" s="8">
        <v>73</v>
      </c>
      <c r="H22" s="8">
        <v>75</v>
      </c>
      <c r="I22" s="8">
        <v>75.5</v>
      </c>
      <c r="J22" s="8"/>
    </row>
    <row r="23" spans="1:10" ht="42" customHeight="1" x14ac:dyDescent="0.25">
      <c r="A23" s="349" t="s">
        <v>240</v>
      </c>
      <c r="B23" s="349"/>
      <c r="C23" s="349"/>
      <c r="D23" s="349"/>
      <c r="E23" s="349"/>
      <c r="F23" s="349"/>
    </row>
    <row r="24" spans="1:10" ht="31.5" x14ac:dyDescent="0.25">
      <c r="A24" s="33" t="s">
        <v>52</v>
      </c>
      <c r="B24" s="17" t="s">
        <v>241</v>
      </c>
      <c r="C24" s="8" t="s">
        <v>18</v>
      </c>
      <c r="D24" s="8" t="s">
        <v>232</v>
      </c>
      <c r="E24" s="8">
        <v>81.5</v>
      </c>
      <c r="F24" s="8"/>
      <c r="G24" s="8">
        <v>82</v>
      </c>
      <c r="H24" s="8">
        <v>83</v>
      </c>
      <c r="I24" s="8">
        <v>83.5</v>
      </c>
      <c r="J24" s="8"/>
    </row>
    <row r="25" spans="1:10" s="2" customFormat="1" ht="20.25" customHeight="1" x14ac:dyDescent="0.25"/>
    <row r="26" spans="1:10" ht="26.25" customHeight="1" x14ac:dyDescent="0.25">
      <c r="A26" s="345" t="s">
        <v>242</v>
      </c>
      <c r="B26" s="345"/>
      <c r="C26" s="345"/>
      <c r="D26" s="345"/>
      <c r="E26" s="345"/>
      <c r="F26" s="345"/>
    </row>
    <row r="27" spans="1:10" ht="31.5" x14ac:dyDescent="0.25">
      <c r="A27" s="33" t="s">
        <v>243</v>
      </c>
      <c r="B27" s="17" t="s">
        <v>56</v>
      </c>
      <c r="C27" s="8" t="s">
        <v>18</v>
      </c>
      <c r="D27" s="8" t="s">
        <v>232</v>
      </c>
      <c r="E27" s="8">
        <v>81.5</v>
      </c>
      <c r="F27" s="8"/>
      <c r="G27" s="8">
        <v>82</v>
      </c>
      <c r="H27" s="8">
        <v>83</v>
      </c>
      <c r="I27" s="8">
        <v>83</v>
      </c>
      <c r="J27" s="8"/>
    </row>
    <row r="28" spans="1:10" ht="31.5" x14ac:dyDescent="0.25">
      <c r="A28" s="33" t="s">
        <v>57</v>
      </c>
      <c r="B28" s="17" t="s">
        <v>58</v>
      </c>
      <c r="C28" s="8" t="s">
        <v>18</v>
      </c>
      <c r="D28" s="8" t="s">
        <v>232</v>
      </c>
      <c r="E28" s="8">
        <v>215</v>
      </c>
      <c r="F28" s="8"/>
      <c r="G28" s="8">
        <v>215</v>
      </c>
      <c r="H28" s="8">
        <v>215</v>
      </c>
      <c r="I28" s="8">
        <v>215</v>
      </c>
      <c r="J28" s="8"/>
    </row>
    <row r="29" spans="1:10" ht="31.5" x14ac:dyDescent="0.25">
      <c r="A29" s="33" t="s">
        <v>59</v>
      </c>
      <c r="B29" s="17" t="s">
        <v>244</v>
      </c>
      <c r="C29" s="8" t="s">
        <v>18</v>
      </c>
      <c r="D29" s="8" t="s">
        <v>245</v>
      </c>
      <c r="E29" s="35">
        <v>0.47</v>
      </c>
      <c r="F29" s="35"/>
      <c r="G29" s="35">
        <v>0.62</v>
      </c>
      <c r="H29" s="35">
        <v>0.64</v>
      </c>
      <c r="I29" s="35">
        <v>0.64</v>
      </c>
      <c r="J29" s="35"/>
    </row>
    <row r="30" spans="1:10" ht="35.25" customHeight="1" x14ac:dyDescent="0.25">
      <c r="A30" s="346" t="s">
        <v>61</v>
      </c>
      <c r="B30" s="346"/>
      <c r="C30" s="346"/>
      <c r="D30" s="346"/>
      <c r="E30" s="346"/>
      <c r="F30" s="346"/>
      <c r="G30" s="346"/>
      <c r="H30" s="346"/>
      <c r="I30" s="346"/>
      <c r="J30" s="346"/>
    </row>
    <row r="31" spans="1:10" ht="47.25" x14ac:dyDescent="0.25">
      <c r="A31" s="33" t="s">
        <v>62</v>
      </c>
      <c r="B31" s="17" t="s">
        <v>63</v>
      </c>
      <c r="C31" s="8" t="s">
        <v>18</v>
      </c>
      <c r="D31" s="8" t="s">
        <v>245</v>
      </c>
      <c r="E31" s="36">
        <v>7.6999999999999999E-2</v>
      </c>
      <c r="F31" s="8"/>
      <c r="G31" s="36">
        <v>9.2399999999999996E-2</v>
      </c>
      <c r="H31" s="36">
        <v>0.1079</v>
      </c>
      <c r="I31" s="36">
        <v>0.1079</v>
      </c>
      <c r="J31" s="36"/>
    </row>
    <row r="32" spans="1:10" x14ac:dyDescent="0.25">
      <c r="A32" s="4"/>
      <c r="B32" s="111"/>
      <c r="C32" s="6"/>
      <c r="D32" s="6"/>
      <c r="E32" s="6"/>
      <c r="F32" s="6"/>
      <c r="G32" s="6"/>
      <c r="H32" s="6"/>
      <c r="I32" s="6"/>
    </row>
    <row r="34" spans="1:1" s="53" customFormat="1" x14ac:dyDescent="0.25">
      <c r="A34" s="2" t="s">
        <v>95</v>
      </c>
    </row>
  </sheetData>
  <mergeCells count="20">
    <mergeCell ref="A26:F26"/>
    <mergeCell ref="A30:J30"/>
    <mergeCell ref="A8:H8"/>
    <mergeCell ref="A9:H9"/>
    <mergeCell ref="A13:H13"/>
    <mergeCell ref="A21:H21"/>
    <mergeCell ref="A23:F23"/>
    <mergeCell ref="F1:I1"/>
    <mergeCell ref="A2:H2"/>
    <mergeCell ref="A3:A7"/>
    <mergeCell ref="B3:B7"/>
    <mergeCell ref="C3:C7"/>
    <mergeCell ref="D3:D7"/>
    <mergeCell ref="E3:J3"/>
    <mergeCell ref="E5:E7"/>
    <mergeCell ref="F5:F7"/>
    <mergeCell ref="G5:G7"/>
    <mergeCell ref="H5:H7"/>
    <mergeCell ref="I5:I7"/>
    <mergeCell ref="J5:J7"/>
  </mergeCells>
  <printOptions gridLines="1"/>
  <pageMargins left="0.51180555555555496" right="0.51180555555555496" top="0.31527777777777799" bottom="0.35416666666666702" header="0.51180555555555496" footer="0.51180555555555496"/>
  <pageSetup paperSize="9" scale="82" firstPageNumber="0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  <pageSetUpPr fitToPage="1"/>
  </sheetPr>
  <dimension ref="A1:IW114"/>
  <sheetViews>
    <sheetView view="pageBreakPreview" zoomScale="90" zoomScaleNormal="80" zoomScaleSheetLayoutView="90" workbookViewId="0">
      <pane xSplit="3" ySplit="5" topLeftCell="D38" activePane="bottomRight" state="frozen"/>
      <selection activeCell="B15" sqref="B15"/>
      <selection pane="topRight"/>
      <selection pane="bottomLeft"/>
      <selection pane="bottomRight" activeCell="N66" sqref="N66"/>
    </sheetView>
  </sheetViews>
  <sheetFormatPr defaultColWidth="9.140625" defaultRowHeight="15.75" x14ac:dyDescent="0.25"/>
  <cols>
    <col min="1" max="1" width="13" style="248" customWidth="1"/>
    <col min="2" max="2" width="80.42578125" style="281" customWidth="1"/>
    <col min="3" max="3" width="21.85546875" style="250" customWidth="1"/>
    <col min="4" max="5" width="9.140625" style="251"/>
    <col min="6" max="6" width="15.28515625" style="251" customWidth="1"/>
    <col min="7" max="7" width="7.42578125" style="251" customWidth="1"/>
    <col min="8" max="8" width="15.5703125" style="252" customWidth="1"/>
    <col min="9" max="9" width="15.5703125" style="252" hidden="1" customWidth="1"/>
    <col min="10" max="11" width="15.5703125" style="252" customWidth="1"/>
    <col min="12" max="12" width="15.5703125" style="112" customWidth="1"/>
    <col min="13" max="13" width="15.5703125" style="112" hidden="1" customWidth="1"/>
    <col min="14" max="14" width="19.140625" style="112" customWidth="1"/>
    <col min="15" max="15" width="54.28515625" style="113" customWidth="1"/>
    <col min="16" max="16" width="37.140625" style="113" customWidth="1"/>
    <col min="17" max="17" width="15.42578125" style="113" customWidth="1"/>
    <col min="18" max="18" width="21.140625" style="113" customWidth="1"/>
    <col min="19" max="70" width="9.140625" style="113"/>
    <col min="71" max="257" width="9.140625" style="2"/>
  </cols>
  <sheetData>
    <row r="1" spans="1:70" s="2" customFormat="1" ht="58.5" customHeight="1" x14ac:dyDescent="0.25">
      <c r="A1" s="248"/>
      <c r="B1" s="249"/>
      <c r="C1" s="250"/>
      <c r="D1" s="251"/>
      <c r="E1" s="251"/>
      <c r="F1" s="251"/>
      <c r="G1" s="251"/>
      <c r="H1" s="252"/>
      <c r="I1" s="252"/>
      <c r="J1" s="252"/>
      <c r="K1" s="252"/>
      <c r="L1" s="112"/>
      <c r="M1" s="112"/>
      <c r="N1" s="350" t="s">
        <v>246</v>
      </c>
      <c r="O1" s="350"/>
      <c r="P1" s="114"/>
      <c r="Q1" s="115"/>
      <c r="R1" s="116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3"/>
      <c r="BP1" s="113"/>
      <c r="BQ1" s="113"/>
      <c r="BR1" s="113"/>
    </row>
    <row r="2" spans="1:70" s="2" customFormat="1" ht="23.25" customHeight="1" x14ac:dyDescent="0.25">
      <c r="A2" s="351" t="s">
        <v>247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  <c r="BL2" s="113"/>
      <c r="BM2" s="113"/>
      <c r="BN2" s="113"/>
      <c r="BO2" s="113"/>
      <c r="BP2" s="113"/>
      <c r="BQ2" s="113"/>
      <c r="BR2" s="113"/>
    </row>
    <row r="3" spans="1:70" s="2" customFormat="1" ht="23.25" customHeight="1" x14ac:dyDescent="0.25">
      <c r="A3" s="352" t="s">
        <v>2</v>
      </c>
      <c r="B3" s="352" t="s">
        <v>248</v>
      </c>
      <c r="C3" s="352" t="s">
        <v>107</v>
      </c>
      <c r="D3" s="352" t="s">
        <v>101</v>
      </c>
      <c r="E3" s="352"/>
      <c r="F3" s="352"/>
      <c r="G3" s="352"/>
      <c r="H3" s="353" t="s">
        <v>249</v>
      </c>
      <c r="I3" s="353"/>
      <c r="J3" s="353"/>
      <c r="K3" s="353"/>
      <c r="L3" s="353"/>
      <c r="M3" s="353"/>
      <c r="N3" s="353"/>
      <c r="O3" s="354" t="s">
        <v>250</v>
      </c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3"/>
      <c r="BP3" s="113"/>
      <c r="BQ3" s="113"/>
      <c r="BR3" s="113"/>
    </row>
    <row r="4" spans="1:70" s="2" customFormat="1" ht="57.75" customHeight="1" x14ac:dyDescent="0.25">
      <c r="A4" s="352"/>
      <c r="B4" s="352"/>
      <c r="C4" s="352"/>
      <c r="D4" s="352"/>
      <c r="E4" s="352"/>
      <c r="F4" s="352"/>
      <c r="G4" s="352"/>
      <c r="H4" s="355" t="s">
        <v>7</v>
      </c>
      <c r="I4" s="355" t="str">
        <f>'Показатели подпрограммы 1'!F4</f>
        <v>Текущий финансовый год</v>
      </c>
      <c r="J4" s="355" t="str">
        <f>'Показатели подпрограммы 1'!G4</f>
        <v>Текущий финансовый год</v>
      </c>
      <c r="K4" s="355" t="str">
        <f>'Показатели подпрограммы 1'!H4</f>
        <v>Очередной финансовый год</v>
      </c>
      <c r="L4" s="356" t="str">
        <f>'Показатели подпрограммы 1'!I4</f>
        <v xml:space="preserve">Первый  год планового периода </v>
      </c>
      <c r="M4" s="356" t="str">
        <f>'Показатели подпрограммы 1'!J4</f>
        <v xml:space="preserve">Второй  год планового периода </v>
      </c>
      <c r="N4" s="357" t="s">
        <v>103</v>
      </c>
      <c r="O4" s="354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  <c r="BO4" s="113"/>
      <c r="BP4" s="113"/>
      <c r="BQ4" s="113"/>
      <c r="BR4" s="113"/>
    </row>
    <row r="5" spans="1:70" s="2" customFormat="1" ht="24.75" customHeight="1" x14ac:dyDescent="0.25">
      <c r="A5" s="352"/>
      <c r="B5" s="352"/>
      <c r="C5" s="352"/>
      <c r="D5" s="352"/>
      <c r="E5" s="352"/>
      <c r="F5" s="352"/>
      <c r="G5" s="352"/>
      <c r="H5" s="355"/>
      <c r="I5" s="355"/>
      <c r="J5" s="355"/>
      <c r="K5" s="355"/>
      <c r="L5" s="356"/>
      <c r="M5" s="356"/>
      <c r="N5" s="358"/>
      <c r="O5" s="354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3"/>
      <c r="BR5" s="113"/>
    </row>
    <row r="6" spans="1:70" s="2" customFormat="1" ht="42" customHeight="1" x14ac:dyDescent="0.25">
      <c r="A6" s="352"/>
      <c r="B6" s="352"/>
      <c r="C6" s="352"/>
      <c r="D6" s="253" t="s">
        <v>107</v>
      </c>
      <c r="E6" s="254" t="s">
        <v>108</v>
      </c>
      <c r="F6" s="254" t="s">
        <v>109</v>
      </c>
      <c r="G6" s="254" t="s">
        <v>110</v>
      </c>
      <c r="H6" s="256" t="s">
        <v>12</v>
      </c>
      <c r="I6" s="256"/>
      <c r="J6" s="256" t="s">
        <v>13</v>
      </c>
      <c r="K6" s="256" t="s">
        <v>14</v>
      </c>
      <c r="L6" s="203" t="s">
        <v>15</v>
      </c>
      <c r="M6" s="118"/>
      <c r="N6" s="359"/>
      <c r="O6" s="354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</row>
    <row r="7" spans="1:70" ht="26.25" customHeight="1" x14ac:dyDescent="0.25">
      <c r="A7" s="360" t="s">
        <v>230</v>
      </c>
      <c r="B7" s="360"/>
      <c r="C7" s="360"/>
      <c r="D7" s="360"/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</row>
    <row r="8" spans="1:70" ht="24" customHeight="1" x14ac:dyDescent="0.25">
      <c r="A8" s="361" t="s">
        <v>231</v>
      </c>
      <c r="B8" s="361"/>
      <c r="C8" s="361"/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361"/>
    </row>
    <row r="9" spans="1:70" ht="78.75" customHeight="1" x14ac:dyDescent="0.25">
      <c r="A9" s="257" t="s">
        <v>27</v>
      </c>
      <c r="B9" s="225" t="s">
        <v>251</v>
      </c>
      <c r="C9" s="254" t="s">
        <v>252</v>
      </c>
      <c r="D9" s="256" t="s">
        <v>117</v>
      </c>
      <c r="E9" s="254" t="s">
        <v>253</v>
      </c>
      <c r="F9" s="256" t="s">
        <v>254</v>
      </c>
      <c r="G9" s="256" t="s">
        <v>255</v>
      </c>
      <c r="H9" s="207">
        <v>16888.18</v>
      </c>
      <c r="I9" s="207"/>
      <c r="J9" s="207">
        <v>20679.2</v>
      </c>
      <c r="K9" s="207">
        <v>20679</v>
      </c>
      <c r="L9" s="207">
        <v>20679</v>
      </c>
      <c r="M9" s="207"/>
      <c r="N9" s="207">
        <f>SUM(H9:M9)</f>
        <v>78925.38</v>
      </c>
      <c r="O9" s="362" t="s">
        <v>528</v>
      </c>
    </row>
    <row r="10" spans="1:70" ht="63" x14ac:dyDescent="0.25">
      <c r="A10" s="257" t="s">
        <v>29</v>
      </c>
      <c r="B10" s="225" t="s">
        <v>256</v>
      </c>
      <c r="C10" s="254" t="s">
        <v>252</v>
      </c>
      <c r="D10" s="256" t="s">
        <v>117</v>
      </c>
      <c r="E10" s="254" t="s">
        <v>253</v>
      </c>
      <c r="F10" s="256" t="s">
        <v>257</v>
      </c>
      <c r="G10" s="254" t="s">
        <v>258</v>
      </c>
      <c r="H10" s="207">
        <v>5391.6</v>
      </c>
      <c r="I10" s="207"/>
      <c r="J10" s="207">
        <v>6267.4</v>
      </c>
      <c r="K10" s="207">
        <v>6267.4</v>
      </c>
      <c r="L10" s="207">
        <v>6267.4</v>
      </c>
      <c r="M10" s="207"/>
      <c r="N10" s="207">
        <f t="shared" ref="N10:N69" si="0">SUM(H10:M10)</f>
        <v>24193.800000000003</v>
      </c>
      <c r="O10" s="363"/>
    </row>
    <row r="11" spans="1:70" ht="79.5" customHeight="1" x14ac:dyDescent="0.25">
      <c r="A11" s="257" t="s">
        <v>31</v>
      </c>
      <c r="B11" s="225" t="s">
        <v>509</v>
      </c>
      <c r="C11" s="254" t="s">
        <v>252</v>
      </c>
      <c r="D11" s="255" t="s">
        <v>117</v>
      </c>
      <c r="E11" s="254" t="s">
        <v>253</v>
      </c>
      <c r="F11" s="255" t="s">
        <v>496</v>
      </c>
      <c r="G11" s="254" t="s">
        <v>495</v>
      </c>
      <c r="H11" s="207">
        <v>537</v>
      </c>
      <c r="I11" s="207"/>
      <c r="J11" s="207">
        <v>0</v>
      </c>
      <c r="K11" s="207">
        <v>0</v>
      </c>
      <c r="L11" s="207">
        <v>0</v>
      </c>
      <c r="M11" s="207"/>
      <c r="N11" s="207">
        <f t="shared" si="0"/>
        <v>537</v>
      </c>
      <c r="O11" s="363"/>
    </row>
    <row r="12" spans="1:70" ht="79.5" customHeight="1" x14ac:dyDescent="0.25">
      <c r="A12" s="257" t="s">
        <v>264</v>
      </c>
      <c r="B12" s="225" t="s">
        <v>408</v>
      </c>
      <c r="C12" s="254" t="s">
        <v>252</v>
      </c>
      <c r="D12" s="255" t="s">
        <v>117</v>
      </c>
      <c r="E12" s="254" t="s">
        <v>253</v>
      </c>
      <c r="F12" s="255" t="s">
        <v>409</v>
      </c>
      <c r="G12" s="254" t="s">
        <v>495</v>
      </c>
      <c r="H12" s="207">
        <v>194</v>
      </c>
      <c r="I12" s="207"/>
      <c r="J12" s="207">
        <v>0</v>
      </c>
      <c r="K12" s="207">
        <v>0</v>
      </c>
      <c r="L12" s="207">
        <v>0</v>
      </c>
      <c r="M12" s="207"/>
      <c r="N12" s="207">
        <f t="shared" si="0"/>
        <v>194</v>
      </c>
      <c r="O12" s="363"/>
    </row>
    <row r="13" spans="1:70" ht="118.5" customHeight="1" x14ac:dyDescent="0.25">
      <c r="A13" s="257" t="s">
        <v>268</v>
      </c>
      <c r="B13" s="258" t="s">
        <v>259</v>
      </c>
      <c r="C13" s="254" t="s">
        <v>260</v>
      </c>
      <c r="D13" s="256" t="s">
        <v>117</v>
      </c>
      <c r="E13" s="254" t="s">
        <v>261</v>
      </c>
      <c r="F13" s="256" t="s">
        <v>262</v>
      </c>
      <c r="G13" s="254" t="s">
        <v>263</v>
      </c>
      <c r="H13" s="207">
        <v>19652.099999999999</v>
      </c>
      <c r="I13" s="207"/>
      <c r="J13" s="207">
        <v>17810.8</v>
      </c>
      <c r="K13" s="207">
        <v>17810.8</v>
      </c>
      <c r="L13" s="207">
        <v>17810.8</v>
      </c>
      <c r="M13" s="207"/>
      <c r="N13" s="207">
        <f t="shared" si="0"/>
        <v>73084.5</v>
      </c>
      <c r="O13" s="363"/>
    </row>
    <row r="14" spans="1:70" ht="131.25" customHeight="1" x14ac:dyDescent="0.25">
      <c r="A14" s="257" t="s">
        <v>274</v>
      </c>
      <c r="B14" s="258" t="s">
        <v>265</v>
      </c>
      <c r="C14" s="254" t="s">
        <v>252</v>
      </c>
      <c r="D14" s="256" t="s">
        <v>117</v>
      </c>
      <c r="E14" s="254" t="s">
        <v>253</v>
      </c>
      <c r="F14" s="256" t="s">
        <v>266</v>
      </c>
      <c r="G14" s="254" t="s">
        <v>267</v>
      </c>
      <c r="H14" s="207">
        <v>23656.3</v>
      </c>
      <c r="I14" s="207"/>
      <c r="J14" s="207">
        <v>23458.799999999999</v>
      </c>
      <c r="K14" s="207">
        <v>23458.799999999999</v>
      </c>
      <c r="L14" s="207">
        <v>23458.799999999999</v>
      </c>
      <c r="M14" s="207"/>
      <c r="N14" s="207">
        <f t="shared" si="0"/>
        <v>94032.7</v>
      </c>
      <c r="O14" s="363"/>
    </row>
    <row r="15" spans="1:70" s="122" customFormat="1" ht="90" customHeight="1" x14ac:dyDescent="0.25">
      <c r="A15" s="257" t="s">
        <v>280</v>
      </c>
      <c r="B15" s="218" t="s">
        <v>513</v>
      </c>
      <c r="C15" s="254" t="s">
        <v>260</v>
      </c>
      <c r="D15" s="256" t="s">
        <v>117</v>
      </c>
      <c r="E15" s="256" t="s">
        <v>253</v>
      </c>
      <c r="F15" s="256" t="s">
        <v>317</v>
      </c>
      <c r="G15" s="254"/>
      <c r="H15" s="207">
        <v>0</v>
      </c>
      <c r="I15" s="207"/>
      <c r="J15" s="207">
        <v>200</v>
      </c>
      <c r="K15" s="207">
        <v>200</v>
      </c>
      <c r="L15" s="207">
        <v>200</v>
      </c>
      <c r="M15" s="207"/>
      <c r="N15" s="207">
        <f>SUM(H15:M15)</f>
        <v>600</v>
      </c>
      <c r="O15" s="364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</row>
    <row r="16" spans="1:70" ht="276.75" customHeight="1" x14ac:dyDescent="0.25">
      <c r="A16" s="257" t="s">
        <v>510</v>
      </c>
      <c r="B16" s="225" t="s">
        <v>269</v>
      </c>
      <c r="C16" s="254" t="s">
        <v>260</v>
      </c>
      <c r="D16" s="256" t="s">
        <v>117</v>
      </c>
      <c r="E16" s="254" t="s">
        <v>270</v>
      </c>
      <c r="F16" s="256" t="s">
        <v>271</v>
      </c>
      <c r="G16" s="254" t="s">
        <v>272</v>
      </c>
      <c r="H16" s="207">
        <v>105.8</v>
      </c>
      <c r="I16" s="207"/>
      <c r="J16" s="207">
        <v>117.6</v>
      </c>
      <c r="K16" s="207">
        <v>117.6</v>
      </c>
      <c r="L16" s="207">
        <v>117.6</v>
      </c>
      <c r="M16" s="207"/>
      <c r="N16" s="207">
        <f t="shared" si="0"/>
        <v>458.6</v>
      </c>
      <c r="O16" s="115" t="s">
        <v>273</v>
      </c>
    </row>
    <row r="17" spans="1:70" ht="150" customHeight="1" x14ac:dyDescent="0.25">
      <c r="A17" s="257" t="s">
        <v>511</v>
      </c>
      <c r="B17" s="225" t="s">
        <v>275</v>
      </c>
      <c r="C17" s="254" t="s">
        <v>260</v>
      </c>
      <c r="D17" s="256" t="s">
        <v>117</v>
      </c>
      <c r="E17" s="254" t="s">
        <v>276</v>
      </c>
      <c r="F17" s="256" t="s">
        <v>277</v>
      </c>
      <c r="G17" s="254" t="s">
        <v>278</v>
      </c>
      <c r="H17" s="207">
        <v>130</v>
      </c>
      <c r="I17" s="207"/>
      <c r="J17" s="207">
        <v>294.7</v>
      </c>
      <c r="K17" s="207">
        <v>294.7</v>
      </c>
      <c r="L17" s="207">
        <v>294.7</v>
      </c>
      <c r="M17" s="207"/>
      <c r="N17" s="207">
        <f t="shared" si="0"/>
        <v>1014.0999999999999</v>
      </c>
      <c r="O17" s="121" t="s">
        <v>279</v>
      </c>
    </row>
    <row r="18" spans="1:70" s="122" customFormat="1" ht="130.5" customHeight="1" x14ac:dyDescent="0.25">
      <c r="A18" s="257" t="s">
        <v>512</v>
      </c>
      <c r="B18" s="218" t="s">
        <v>281</v>
      </c>
      <c r="C18" s="254" t="s">
        <v>260</v>
      </c>
      <c r="D18" s="256" t="s">
        <v>117</v>
      </c>
      <c r="E18" s="256" t="s">
        <v>253</v>
      </c>
      <c r="F18" s="256" t="s">
        <v>282</v>
      </c>
      <c r="G18" s="254">
        <v>240</v>
      </c>
      <c r="H18" s="207">
        <v>57.86</v>
      </c>
      <c r="I18" s="207"/>
      <c r="J18" s="207">
        <v>200</v>
      </c>
      <c r="K18" s="207">
        <v>200</v>
      </c>
      <c r="L18" s="207">
        <v>200</v>
      </c>
      <c r="M18" s="207"/>
      <c r="N18" s="207">
        <f t="shared" si="0"/>
        <v>657.86</v>
      </c>
      <c r="O18" s="115" t="s">
        <v>283</v>
      </c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113"/>
      <c r="BB18" s="113"/>
      <c r="BC18" s="113"/>
      <c r="BD18" s="113"/>
      <c r="BE18" s="113"/>
      <c r="BF18" s="113"/>
      <c r="BG18" s="113"/>
      <c r="BH18" s="113"/>
      <c r="BI18" s="113"/>
      <c r="BJ18" s="113"/>
      <c r="BK18" s="113"/>
      <c r="BL18" s="113"/>
      <c r="BM18" s="113"/>
      <c r="BN18" s="113"/>
      <c r="BO18" s="113"/>
      <c r="BP18" s="113"/>
      <c r="BQ18" s="113"/>
      <c r="BR18" s="113"/>
    </row>
    <row r="20" spans="1:70" ht="21.75" customHeight="1" x14ac:dyDescent="0.25">
      <c r="A20" s="259" t="s">
        <v>33</v>
      </c>
      <c r="B20" s="260"/>
      <c r="C20" s="260"/>
      <c r="D20" s="260"/>
      <c r="E20" s="260"/>
      <c r="F20" s="260"/>
      <c r="G20" s="260"/>
      <c r="H20" s="208"/>
      <c r="I20" s="208"/>
      <c r="J20" s="208"/>
      <c r="K20" s="208"/>
      <c r="L20" s="208"/>
      <c r="M20" s="208"/>
      <c r="N20" s="207">
        <f t="shared" si="0"/>
        <v>0</v>
      </c>
      <c r="O20" s="124"/>
    </row>
    <row r="21" spans="1:70" ht="138.75" customHeight="1" x14ac:dyDescent="0.25">
      <c r="A21" s="256" t="s">
        <v>234</v>
      </c>
      <c r="B21" s="261" t="s">
        <v>251</v>
      </c>
      <c r="C21" s="254" t="s">
        <v>128</v>
      </c>
      <c r="D21" s="256" t="s">
        <v>117</v>
      </c>
      <c r="E21" s="256" t="s">
        <v>284</v>
      </c>
      <c r="F21" s="256" t="s">
        <v>254</v>
      </c>
      <c r="G21" s="254" t="s">
        <v>285</v>
      </c>
      <c r="H21" s="207">
        <v>42989.43</v>
      </c>
      <c r="I21" s="207"/>
      <c r="J21" s="207">
        <v>41326</v>
      </c>
      <c r="K21" s="207">
        <v>41326</v>
      </c>
      <c r="L21" s="207">
        <v>41326</v>
      </c>
      <c r="M21" s="207"/>
      <c r="N21" s="207">
        <f t="shared" si="0"/>
        <v>166967.43</v>
      </c>
      <c r="O21" s="354" t="s">
        <v>286</v>
      </c>
    </row>
    <row r="22" spans="1:70" ht="138.75" customHeight="1" x14ac:dyDescent="0.25">
      <c r="A22" s="256" t="s">
        <v>236</v>
      </c>
      <c r="B22" s="261" t="s">
        <v>509</v>
      </c>
      <c r="C22" s="254" t="s">
        <v>128</v>
      </c>
      <c r="D22" s="256" t="s">
        <v>117</v>
      </c>
      <c r="E22" s="256" t="s">
        <v>284</v>
      </c>
      <c r="F22" s="255" t="s">
        <v>496</v>
      </c>
      <c r="G22" s="262" t="s">
        <v>497</v>
      </c>
      <c r="H22" s="207">
        <v>648</v>
      </c>
      <c r="I22" s="207"/>
      <c r="J22" s="207">
        <v>0</v>
      </c>
      <c r="K22" s="207">
        <v>0</v>
      </c>
      <c r="L22" s="207">
        <v>0</v>
      </c>
      <c r="M22" s="207"/>
      <c r="N22" s="207">
        <f t="shared" si="0"/>
        <v>648</v>
      </c>
      <c r="O22" s="354"/>
    </row>
    <row r="23" spans="1:70" ht="120" customHeight="1" x14ac:dyDescent="0.25">
      <c r="A23" s="256" t="s">
        <v>238</v>
      </c>
      <c r="B23" s="261" t="s">
        <v>256</v>
      </c>
      <c r="C23" s="254" t="s">
        <v>128</v>
      </c>
      <c r="D23" s="256" t="s">
        <v>117</v>
      </c>
      <c r="E23" s="256" t="s">
        <v>284</v>
      </c>
      <c r="F23" s="256" t="s">
        <v>257</v>
      </c>
      <c r="G23" s="254" t="s">
        <v>287</v>
      </c>
      <c r="H23" s="207">
        <v>5582.14</v>
      </c>
      <c r="I23" s="207"/>
      <c r="J23" s="207">
        <v>7598.2</v>
      </c>
      <c r="K23" s="207">
        <v>7598.2</v>
      </c>
      <c r="L23" s="207">
        <v>7598.2</v>
      </c>
      <c r="M23" s="207"/>
      <c r="N23" s="207">
        <f t="shared" si="0"/>
        <v>28376.74</v>
      </c>
      <c r="O23" s="354"/>
    </row>
    <row r="24" spans="1:70" ht="120" customHeight="1" x14ac:dyDescent="0.25">
      <c r="A24" s="256" t="s">
        <v>40</v>
      </c>
      <c r="B24" s="225" t="s">
        <v>408</v>
      </c>
      <c r="C24" s="254" t="s">
        <v>128</v>
      </c>
      <c r="D24" s="256" t="s">
        <v>117</v>
      </c>
      <c r="E24" s="256" t="s">
        <v>284</v>
      </c>
      <c r="F24" s="256" t="s">
        <v>409</v>
      </c>
      <c r="G24" s="254" t="s">
        <v>287</v>
      </c>
      <c r="H24" s="207">
        <v>894.2</v>
      </c>
      <c r="I24" s="207"/>
      <c r="J24" s="207">
        <v>0</v>
      </c>
      <c r="K24" s="207">
        <v>0</v>
      </c>
      <c r="L24" s="207">
        <v>0</v>
      </c>
      <c r="M24" s="207"/>
      <c r="N24" s="207">
        <f t="shared" si="0"/>
        <v>894.2</v>
      </c>
      <c r="O24" s="354"/>
    </row>
    <row r="25" spans="1:70" ht="127.5" customHeight="1" x14ac:dyDescent="0.25">
      <c r="A25" s="256" t="s">
        <v>42</v>
      </c>
      <c r="B25" s="225" t="s">
        <v>288</v>
      </c>
      <c r="C25" s="254" t="s">
        <v>252</v>
      </c>
      <c r="D25" s="256" t="s">
        <v>117</v>
      </c>
      <c r="E25" s="256" t="s">
        <v>284</v>
      </c>
      <c r="F25" s="256" t="s">
        <v>289</v>
      </c>
      <c r="G25" s="254" t="s">
        <v>290</v>
      </c>
      <c r="H25" s="207">
        <v>113388.7</v>
      </c>
      <c r="I25" s="207"/>
      <c r="J25" s="207">
        <v>114999.6</v>
      </c>
      <c r="K25" s="207">
        <v>114999.6</v>
      </c>
      <c r="L25" s="207">
        <v>114999.6</v>
      </c>
      <c r="M25" s="207"/>
      <c r="N25" s="207">
        <f t="shared" si="0"/>
        <v>458387.5</v>
      </c>
      <c r="O25" s="354"/>
    </row>
    <row r="26" spans="1:70" ht="146.25" customHeight="1" x14ac:dyDescent="0.25">
      <c r="A26" s="256" t="s">
        <v>43</v>
      </c>
      <c r="B26" s="225" t="s">
        <v>288</v>
      </c>
      <c r="C26" s="254" t="s">
        <v>252</v>
      </c>
      <c r="D26" s="256" t="s">
        <v>117</v>
      </c>
      <c r="E26" s="256" t="s">
        <v>291</v>
      </c>
      <c r="F26" s="256" t="s">
        <v>289</v>
      </c>
      <c r="G26" s="254" t="s">
        <v>292</v>
      </c>
      <c r="H26" s="207">
        <v>5376.9</v>
      </c>
      <c r="I26" s="207"/>
      <c r="J26" s="207">
        <v>5616.5</v>
      </c>
      <c r="K26" s="207">
        <v>5616.5</v>
      </c>
      <c r="L26" s="207">
        <v>5616.5</v>
      </c>
      <c r="M26" s="207"/>
      <c r="N26" s="207">
        <f t="shared" si="0"/>
        <v>22226.400000000001</v>
      </c>
      <c r="O26" s="354"/>
    </row>
    <row r="27" spans="1:70" ht="144.75" customHeight="1" x14ac:dyDescent="0.25">
      <c r="A27" s="256" t="s">
        <v>45</v>
      </c>
      <c r="B27" s="258" t="s">
        <v>293</v>
      </c>
      <c r="C27" s="254" t="s">
        <v>260</v>
      </c>
      <c r="D27" s="256" t="s">
        <v>117</v>
      </c>
      <c r="E27" s="254" t="s">
        <v>294</v>
      </c>
      <c r="F27" s="256" t="s">
        <v>295</v>
      </c>
      <c r="G27" s="254" t="s">
        <v>296</v>
      </c>
      <c r="H27" s="207">
        <v>21379.5</v>
      </c>
      <c r="I27" s="207"/>
      <c r="J27" s="207">
        <v>24966.2</v>
      </c>
      <c r="K27" s="207">
        <v>24966.2</v>
      </c>
      <c r="L27" s="207">
        <v>24966.2</v>
      </c>
      <c r="M27" s="207"/>
      <c r="N27" s="207">
        <f t="shared" si="0"/>
        <v>96278.099999999991</v>
      </c>
      <c r="O27" s="354"/>
    </row>
    <row r="28" spans="1:70" ht="390.75" customHeight="1" x14ac:dyDescent="0.25">
      <c r="A28" s="256" t="s">
        <v>47</v>
      </c>
      <c r="B28" s="225" t="s">
        <v>297</v>
      </c>
      <c r="C28" s="254" t="s">
        <v>260</v>
      </c>
      <c r="D28" s="256" t="s">
        <v>117</v>
      </c>
      <c r="E28" s="256" t="s">
        <v>270</v>
      </c>
      <c r="F28" s="256" t="s">
        <v>298</v>
      </c>
      <c r="G28" s="254" t="s">
        <v>299</v>
      </c>
      <c r="H28" s="207">
        <v>4216.7</v>
      </c>
      <c r="I28" s="207"/>
      <c r="J28" s="207">
        <v>7593.5</v>
      </c>
      <c r="K28" s="207">
        <v>7511.8</v>
      </c>
      <c r="L28" s="207">
        <v>7511.8</v>
      </c>
      <c r="M28" s="207"/>
      <c r="N28" s="207">
        <f t="shared" si="0"/>
        <v>26833.8</v>
      </c>
      <c r="O28" s="115" t="s">
        <v>300</v>
      </c>
    </row>
    <row r="29" spans="1:70" ht="109.5" customHeight="1" x14ac:dyDescent="0.25">
      <c r="A29" s="256" t="s">
        <v>310</v>
      </c>
      <c r="B29" s="225" t="s">
        <v>301</v>
      </c>
      <c r="C29" s="254" t="s">
        <v>260</v>
      </c>
      <c r="D29" s="256" t="s">
        <v>117</v>
      </c>
      <c r="E29" s="256" t="s">
        <v>284</v>
      </c>
      <c r="F29" s="256" t="s">
        <v>302</v>
      </c>
      <c r="G29" s="254">
        <v>610</v>
      </c>
      <c r="H29" s="207">
        <v>9.9</v>
      </c>
      <c r="I29" s="207"/>
      <c r="J29" s="207">
        <v>40</v>
      </c>
      <c r="K29" s="207">
        <v>40</v>
      </c>
      <c r="L29" s="207">
        <v>40</v>
      </c>
      <c r="M29" s="207"/>
      <c r="N29" s="207">
        <f t="shared" si="0"/>
        <v>129.9</v>
      </c>
      <c r="O29" s="115" t="s">
        <v>303</v>
      </c>
    </row>
    <row r="30" spans="1:70" ht="109.5" customHeight="1" x14ac:dyDescent="0.25">
      <c r="A30" s="224" t="s">
        <v>315</v>
      </c>
      <c r="B30" s="225" t="s">
        <v>514</v>
      </c>
      <c r="C30" s="254" t="s">
        <v>260</v>
      </c>
      <c r="D30" s="256" t="s">
        <v>117</v>
      </c>
      <c r="E30" s="256" t="s">
        <v>284</v>
      </c>
      <c r="F30" s="256" t="s">
        <v>506</v>
      </c>
      <c r="G30" s="254">
        <v>610</v>
      </c>
      <c r="H30" s="207">
        <v>0</v>
      </c>
      <c r="I30" s="207"/>
      <c r="J30" s="207">
        <v>3430.4</v>
      </c>
      <c r="K30" s="207">
        <v>0</v>
      </c>
      <c r="L30" s="207">
        <v>0</v>
      </c>
      <c r="M30" s="207"/>
      <c r="N30" s="207">
        <f t="shared" si="0"/>
        <v>3430.4</v>
      </c>
      <c r="O30" s="239"/>
    </row>
    <row r="31" spans="1:70" ht="98.25" customHeight="1" x14ac:dyDescent="0.25">
      <c r="A31" s="256" t="s">
        <v>319</v>
      </c>
      <c r="B31" s="225" t="s">
        <v>304</v>
      </c>
      <c r="C31" s="254" t="s">
        <v>305</v>
      </c>
      <c r="D31" s="256" t="s">
        <v>117</v>
      </c>
      <c r="E31" s="256" t="s">
        <v>306</v>
      </c>
      <c r="F31" s="256" t="s">
        <v>307</v>
      </c>
      <c r="G31" s="256" t="s">
        <v>308</v>
      </c>
      <c r="H31" s="207">
        <v>0</v>
      </c>
      <c r="I31" s="207"/>
      <c r="J31" s="207">
        <v>20</v>
      </c>
      <c r="K31" s="207">
        <v>20</v>
      </c>
      <c r="L31" s="207">
        <v>20</v>
      </c>
      <c r="M31" s="207"/>
      <c r="N31" s="207">
        <f t="shared" si="0"/>
        <v>60</v>
      </c>
      <c r="O31" s="115" t="s">
        <v>309</v>
      </c>
    </row>
    <row r="32" spans="1:70" s="122" customFormat="1" ht="98.25" customHeight="1" x14ac:dyDescent="0.25">
      <c r="A32" s="256" t="s">
        <v>324</v>
      </c>
      <c r="B32" s="218" t="s">
        <v>311</v>
      </c>
      <c r="C32" s="254" t="s">
        <v>260</v>
      </c>
      <c r="D32" s="256" t="s">
        <v>117</v>
      </c>
      <c r="E32" s="256" t="s">
        <v>312</v>
      </c>
      <c r="F32" s="256" t="s">
        <v>313</v>
      </c>
      <c r="G32" s="256" t="s">
        <v>308</v>
      </c>
      <c r="H32" s="207">
        <v>150</v>
      </c>
      <c r="I32" s="207"/>
      <c r="J32" s="207">
        <v>150</v>
      </c>
      <c r="K32" s="207">
        <v>150</v>
      </c>
      <c r="L32" s="207">
        <v>150</v>
      </c>
      <c r="M32" s="207"/>
      <c r="N32" s="207">
        <f t="shared" si="0"/>
        <v>600</v>
      </c>
      <c r="O32" s="115" t="s">
        <v>314</v>
      </c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113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3"/>
      <c r="BF32" s="113"/>
      <c r="BG32" s="113"/>
      <c r="BH32" s="113"/>
      <c r="BI32" s="113"/>
      <c r="BJ32" s="113"/>
      <c r="BK32" s="113"/>
      <c r="BL32" s="113"/>
      <c r="BM32" s="113"/>
      <c r="BN32" s="113"/>
      <c r="BO32" s="113"/>
      <c r="BP32" s="113"/>
      <c r="BQ32" s="113"/>
      <c r="BR32" s="113"/>
    </row>
    <row r="33" spans="1:15" ht="409.5" customHeight="1" x14ac:dyDescent="0.25">
      <c r="A33" s="256" t="s">
        <v>327</v>
      </c>
      <c r="B33" s="225" t="s">
        <v>316</v>
      </c>
      <c r="C33" s="254" t="s">
        <v>260</v>
      </c>
      <c r="D33" s="256" t="s">
        <v>117</v>
      </c>
      <c r="E33" s="256" t="s">
        <v>312</v>
      </c>
      <c r="F33" s="256" t="s">
        <v>317</v>
      </c>
      <c r="G33" s="256" t="s">
        <v>308</v>
      </c>
      <c r="H33" s="207">
        <v>914</v>
      </c>
      <c r="I33" s="207"/>
      <c r="J33" s="207">
        <v>1064</v>
      </c>
      <c r="K33" s="207">
        <v>1064</v>
      </c>
      <c r="L33" s="207">
        <v>1064</v>
      </c>
      <c r="M33" s="207"/>
      <c r="N33" s="207">
        <f t="shared" si="0"/>
        <v>4106</v>
      </c>
      <c r="O33" s="115" t="s">
        <v>318</v>
      </c>
    </row>
    <row r="34" spans="1:15" ht="117.75" customHeight="1" x14ac:dyDescent="0.25">
      <c r="A34" s="256" t="s">
        <v>331</v>
      </c>
      <c r="B34" s="225" t="s">
        <v>320</v>
      </c>
      <c r="C34" s="254" t="s">
        <v>260</v>
      </c>
      <c r="D34" s="256" t="s">
        <v>117</v>
      </c>
      <c r="E34" s="256" t="s">
        <v>312</v>
      </c>
      <c r="F34" s="256" t="s">
        <v>321</v>
      </c>
      <c r="G34" s="256" t="s">
        <v>322</v>
      </c>
      <c r="H34" s="207">
        <v>1350</v>
      </c>
      <c r="I34" s="207"/>
      <c r="J34" s="207">
        <v>1062</v>
      </c>
      <c r="K34" s="207">
        <v>1062</v>
      </c>
      <c r="L34" s="207">
        <v>1062</v>
      </c>
      <c r="M34" s="207"/>
      <c r="N34" s="207">
        <f t="shared" si="0"/>
        <v>4536</v>
      </c>
      <c r="O34" s="354" t="s">
        <v>323</v>
      </c>
    </row>
    <row r="35" spans="1:15" ht="120.75" customHeight="1" x14ac:dyDescent="0.25">
      <c r="A35" s="256" t="s">
        <v>333</v>
      </c>
      <c r="B35" s="225" t="s">
        <v>325</v>
      </c>
      <c r="C35" s="254" t="s">
        <v>260</v>
      </c>
      <c r="D35" s="256" t="s">
        <v>117</v>
      </c>
      <c r="E35" s="256" t="s">
        <v>312</v>
      </c>
      <c r="F35" s="256" t="s">
        <v>321</v>
      </c>
      <c r="G35" s="256" t="s">
        <v>326</v>
      </c>
      <c r="H35" s="207">
        <v>180</v>
      </c>
      <c r="I35" s="207"/>
      <c r="J35" s="207">
        <v>423</v>
      </c>
      <c r="K35" s="207">
        <v>423</v>
      </c>
      <c r="L35" s="207">
        <v>423</v>
      </c>
      <c r="M35" s="207"/>
      <c r="N35" s="207">
        <f t="shared" si="0"/>
        <v>1449</v>
      </c>
      <c r="O35" s="354"/>
    </row>
    <row r="36" spans="1:15" s="113" customFormat="1" ht="110.25" customHeight="1" x14ac:dyDescent="0.25">
      <c r="A36" s="256" t="s">
        <v>338</v>
      </c>
      <c r="B36" s="225" t="s">
        <v>328</v>
      </c>
      <c r="C36" s="254" t="s">
        <v>260</v>
      </c>
      <c r="D36" s="256" t="s">
        <v>117</v>
      </c>
      <c r="E36" s="256" t="s">
        <v>312</v>
      </c>
      <c r="F36" s="256" t="s">
        <v>329</v>
      </c>
      <c r="G36" s="256" t="s">
        <v>308</v>
      </c>
      <c r="H36" s="207">
        <v>8600</v>
      </c>
      <c r="I36" s="207"/>
      <c r="J36" s="207">
        <v>0</v>
      </c>
      <c r="K36" s="207">
        <v>0</v>
      </c>
      <c r="L36" s="207">
        <v>0</v>
      </c>
      <c r="M36" s="207"/>
      <c r="N36" s="207">
        <f t="shared" si="0"/>
        <v>8600</v>
      </c>
      <c r="O36" s="354" t="s">
        <v>330</v>
      </c>
    </row>
    <row r="37" spans="1:15" s="113" customFormat="1" ht="113.25" customHeight="1" x14ac:dyDescent="0.25">
      <c r="A37" s="256" t="s">
        <v>344</v>
      </c>
      <c r="B37" s="225" t="s">
        <v>332</v>
      </c>
      <c r="C37" s="254" t="s">
        <v>260</v>
      </c>
      <c r="D37" s="256" t="s">
        <v>117</v>
      </c>
      <c r="E37" s="256" t="s">
        <v>312</v>
      </c>
      <c r="F37" s="256" t="s">
        <v>329</v>
      </c>
      <c r="G37" s="256" t="s">
        <v>308</v>
      </c>
      <c r="H37" s="207">
        <v>86.93</v>
      </c>
      <c r="I37" s="207"/>
      <c r="J37" s="207">
        <v>0</v>
      </c>
      <c r="K37" s="207">
        <v>0</v>
      </c>
      <c r="L37" s="207">
        <v>0</v>
      </c>
      <c r="M37" s="207"/>
      <c r="N37" s="207">
        <f t="shared" si="0"/>
        <v>86.93</v>
      </c>
      <c r="O37" s="354"/>
    </row>
    <row r="38" spans="1:15" ht="116.25" customHeight="1" x14ac:dyDescent="0.25">
      <c r="A38" s="256" t="s">
        <v>349</v>
      </c>
      <c r="B38" s="225" t="s">
        <v>334</v>
      </c>
      <c r="C38" s="254" t="s">
        <v>260</v>
      </c>
      <c r="D38" s="256" t="s">
        <v>117</v>
      </c>
      <c r="E38" s="256" t="s">
        <v>312</v>
      </c>
      <c r="F38" s="256" t="s">
        <v>335</v>
      </c>
      <c r="G38" s="256" t="s">
        <v>336</v>
      </c>
      <c r="H38" s="207">
        <v>11745.2</v>
      </c>
      <c r="I38" s="207"/>
      <c r="J38" s="207">
        <v>0</v>
      </c>
      <c r="K38" s="207">
        <v>0</v>
      </c>
      <c r="L38" s="207">
        <v>0</v>
      </c>
      <c r="M38" s="207"/>
      <c r="N38" s="207">
        <f t="shared" si="0"/>
        <v>11745.2</v>
      </c>
      <c r="O38" s="125" t="s">
        <v>337</v>
      </c>
    </row>
    <row r="39" spans="1:15" ht="54.75" customHeight="1" x14ac:dyDescent="0.25">
      <c r="A39" s="365" t="s">
        <v>352</v>
      </c>
      <c r="B39" s="366" t="s">
        <v>339</v>
      </c>
      <c r="C39" s="352" t="s">
        <v>260</v>
      </c>
      <c r="D39" s="365" t="s">
        <v>117</v>
      </c>
      <c r="E39" s="365" t="s">
        <v>340</v>
      </c>
      <c r="F39" s="365" t="s">
        <v>341</v>
      </c>
      <c r="G39" s="365" t="s">
        <v>342</v>
      </c>
      <c r="H39" s="207">
        <v>2104.1</v>
      </c>
      <c r="I39" s="207"/>
      <c r="J39" s="207">
        <f>4151.3-J41</f>
        <v>4151.3</v>
      </c>
      <c r="K39" s="207">
        <f>4265-K41</f>
        <v>4265</v>
      </c>
      <c r="L39" s="207">
        <f>1251.1-L41</f>
        <v>1251.0999999999999</v>
      </c>
      <c r="M39" s="207"/>
      <c r="N39" s="207">
        <f t="shared" si="0"/>
        <v>11771.5</v>
      </c>
      <c r="O39" s="354" t="s">
        <v>343</v>
      </c>
    </row>
    <row r="40" spans="1:15" ht="24.75" customHeight="1" x14ac:dyDescent="0.25">
      <c r="A40" s="365"/>
      <c r="B40" s="367"/>
      <c r="C40" s="352"/>
      <c r="D40" s="365"/>
      <c r="E40" s="365"/>
      <c r="F40" s="365"/>
      <c r="G40" s="365"/>
      <c r="H40" s="207">
        <f>1265.8+5.8</f>
        <v>1271.5999999999999</v>
      </c>
      <c r="I40" s="207"/>
      <c r="J40" s="207"/>
      <c r="K40" s="207"/>
      <c r="L40" s="207"/>
      <c r="M40" s="207"/>
      <c r="N40" s="207">
        <f t="shared" si="0"/>
        <v>1271.5999999999999</v>
      </c>
      <c r="O40" s="354"/>
    </row>
    <row r="41" spans="1:15" ht="25.5" customHeight="1" x14ac:dyDescent="0.25">
      <c r="A41" s="365"/>
      <c r="B41" s="368"/>
      <c r="C41" s="352"/>
      <c r="D41" s="365"/>
      <c r="E41" s="365"/>
      <c r="F41" s="365"/>
      <c r="G41" s="365"/>
      <c r="H41" s="207">
        <v>4.4000000000000004</v>
      </c>
      <c r="I41" s="207"/>
      <c r="J41" s="207">
        <v>0</v>
      </c>
      <c r="K41" s="207"/>
      <c r="L41" s="207"/>
      <c r="M41" s="207"/>
      <c r="N41" s="207">
        <f>SUM(H41:M41)</f>
        <v>4.4000000000000004</v>
      </c>
      <c r="O41" s="354"/>
    </row>
    <row r="42" spans="1:15" s="113" customFormat="1" ht="116.25" hidden="1" customHeight="1" x14ac:dyDescent="0.25">
      <c r="A42" s="256" t="s">
        <v>356</v>
      </c>
      <c r="B42" s="126" t="s">
        <v>345</v>
      </c>
      <c r="C42" s="254" t="s">
        <v>260</v>
      </c>
      <c r="D42" s="256" t="s">
        <v>117</v>
      </c>
      <c r="E42" s="256" t="s">
        <v>312</v>
      </c>
      <c r="F42" s="256" t="s">
        <v>346</v>
      </c>
      <c r="G42" s="256" t="s">
        <v>347</v>
      </c>
      <c r="H42" s="207"/>
      <c r="I42" s="207"/>
      <c r="J42" s="207"/>
      <c r="K42" s="207"/>
      <c r="L42" s="207"/>
      <c r="M42" s="207"/>
      <c r="N42" s="207">
        <f t="shared" si="0"/>
        <v>0</v>
      </c>
      <c r="O42" s="354" t="s">
        <v>348</v>
      </c>
    </row>
    <row r="43" spans="1:15" s="113" customFormat="1" ht="116.25" hidden="1" customHeight="1" x14ac:dyDescent="0.25">
      <c r="A43" s="256" t="s">
        <v>358</v>
      </c>
      <c r="B43" s="126" t="s">
        <v>350</v>
      </c>
      <c r="C43" s="254" t="s">
        <v>260</v>
      </c>
      <c r="D43" s="256" t="s">
        <v>117</v>
      </c>
      <c r="E43" s="256" t="s">
        <v>312</v>
      </c>
      <c r="F43" s="256" t="s">
        <v>351</v>
      </c>
      <c r="G43" s="256" t="s">
        <v>347</v>
      </c>
      <c r="H43" s="207"/>
      <c r="I43" s="207"/>
      <c r="J43" s="207"/>
      <c r="K43" s="207"/>
      <c r="L43" s="207"/>
      <c r="M43" s="207"/>
      <c r="N43" s="207">
        <f t="shared" si="0"/>
        <v>0</v>
      </c>
      <c r="O43" s="354"/>
    </row>
    <row r="44" spans="1:15" s="113" customFormat="1" ht="116.25" hidden="1" customHeight="1" x14ac:dyDescent="0.25">
      <c r="A44" s="256" t="s">
        <v>356</v>
      </c>
      <c r="B44" s="225" t="s">
        <v>353</v>
      </c>
      <c r="C44" s="254" t="s">
        <v>260</v>
      </c>
      <c r="D44" s="256" t="s">
        <v>117</v>
      </c>
      <c r="E44" s="256" t="s">
        <v>312</v>
      </c>
      <c r="F44" s="256" t="s">
        <v>354</v>
      </c>
      <c r="G44" s="256" t="s">
        <v>308</v>
      </c>
      <c r="H44" s="207"/>
      <c r="I44" s="207"/>
      <c r="J44" s="207">
        <v>0</v>
      </c>
      <c r="K44" s="207">
        <v>0</v>
      </c>
      <c r="L44" s="207">
        <v>0</v>
      </c>
      <c r="M44" s="207"/>
      <c r="N44" s="207">
        <f t="shared" si="0"/>
        <v>0</v>
      </c>
      <c r="O44" s="354" t="s">
        <v>355</v>
      </c>
    </row>
    <row r="45" spans="1:15" s="113" customFormat="1" ht="96.75" hidden="1" customHeight="1" x14ac:dyDescent="0.25">
      <c r="A45" s="256" t="s">
        <v>358</v>
      </c>
      <c r="B45" s="225" t="s">
        <v>357</v>
      </c>
      <c r="C45" s="254" t="s">
        <v>260</v>
      </c>
      <c r="D45" s="256" t="s">
        <v>117</v>
      </c>
      <c r="E45" s="256" t="s">
        <v>312</v>
      </c>
      <c r="F45" s="256" t="s">
        <v>354</v>
      </c>
      <c r="G45" s="256" t="s">
        <v>308</v>
      </c>
      <c r="H45" s="207"/>
      <c r="I45" s="207"/>
      <c r="J45" s="207">
        <v>0</v>
      </c>
      <c r="K45" s="207">
        <v>0</v>
      </c>
      <c r="L45" s="207">
        <v>0</v>
      </c>
      <c r="M45" s="207"/>
      <c r="N45" s="207">
        <f t="shared" si="0"/>
        <v>0</v>
      </c>
      <c r="O45" s="354"/>
    </row>
    <row r="46" spans="1:15" s="113" customFormat="1" ht="59.25" customHeight="1" x14ac:dyDescent="0.25">
      <c r="A46" s="370" t="s">
        <v>356</v>
      </c>
      <c r="B46" s="372" t="s">
        <v>359</v>
      </c>
      <c r="C46" s="372" t="s">
        <v>260</v>
      </c>
      <c r="D46" s="370" t="s">
        <v>117</v>
      </c>
      <c r="E46" s="370" t="s">
        <v>312</v>
      </c>
      <c r="F46" s="370" t="s">
        <v>360</v>
      </c>
      <c r="G46" s="370" t="s">
        <v>361</v>
      </c>
      <c r="H46" s="207">
        <v>2778.7</v>
      </c>
      <c r="I46" s="207"/>
      <c r="J46" s="207">
        <v>0</v>
      </c>
      <c r="K46" s="207">
        <v>0</v>
      </c>
      <c r="L46" s="207">
        <v>0</v>
      </c>
      <c r="M46" s="207"/>
      <c r="N46" s="207">
        <f t="shared" si="0"/>
        <v>2778.7</v>
      </c>
      <c r="O46" s="127" t="s">
        <v>362</v>
      </c>
    </row>
    <row r="47" spans="1:15" s="113" customFormat="1" ht="46.5" customHeight="1" x14ac:dyDescent="0.25">
      <c r="A47" s="371"/>
      <c r="B47" s="373"/>
      <c r="C47" s="373"/>
      <c r="D47" s="371"/>
      <c r="E47" s="371"/>
      <c r="F47" s="371"/>
      <c r="G47" s="371"/>
      <c r="H47" s="207">
        <v>561.5</v>
      </c>
      <c r="I47" s="207"/>
      <c r="J47" s="207"/>
      <c r="K47" s="207"/>
      <c r="L47" s="207"/>
      <c r="M47" s="207"/>
      <c r="N47" s="207">
        <f t="shared" si="0"/>
        <v>561.5</v>
      </c>
      <c r="O47" s="246"/>
    </row>
    <row r="48" spans="1:15" s="113" customFormat="1" ht="99" customHeight="1" x14ac:dyDescent="0.25">
      <c r="A48" s="263" t="s">
        <v>358</v>
      </c>
      <c r="B48" s="225" t="s">
        <v>530</v>
      </c>
      <c r="C48" s="254" t="s">
        <v>260</v>
      </c>
      <c r="D48" s="256" t="s">
        <v>117</v>
      </c>
      <c r="E48" s="256" t="s">
        <v>312</v>
      </c>
      <c r="F48" s="256" t="s">
        <v>360</v>
      </c>
      <c r="G48" s="256" t="s">
        <v>308</v>
      </c>
      <c r="H48" s="207">
        <v>574.24</v>
      </c>
      <c r="I48" s="207"/>
      <c r="J48" s="207">
        <v>0</v>
      </c>
      <c r="K48" s="207">
        <v>0</v>
      </c>
      <c r="L48" s="207">
        <v>0</v>
      </c>
      <c r="M48" s="207"/>
      <c r="N48" s="207">
        <f t="shared" si="0"/>
        <v>574.24</v>
      </c>
      <c r="O48" s="128"/>
    </row>
    <row r="49" spans="1:70" ht="81" hidden="1" customHeight="1" x14ac:dyDescent="0.25">
      <c r="A49" s="263" t="s">
        <v>364</v>
      </c>
      <c r="B49" s="225" t="s">
        <v>365</v>
      </c>
      <c r="C49" s="254" t="s">
        <v>260</v>
      </c>
      <c r="D49" s="256" t="s">
        <v>117</v>
      </c>
      <c r="E49" s="256" t="s">
        <v>312</v>
      </c>
      <c r="F49" s="256" t="s">
        <v>366</v>
      </c>
      <c r="G49" s="256" t="s">
        <v>308</v>
      </c>
      <c r="H49" s="207"/>
      <c r="I49" s="207"/>
      <c r="J49" s="207">
        <v>0</v>
      </c>
      <c r="K49" s="207">
        <v>0</v>
      </c>
      <c r="L49" s="207">
        <v>0</v>
      </c>
      <c r="M49" s="207"/>
      <c r="N49" s="207">
        <f t="shared" si="0"/>
        <v>0</v>
      </c>
      <c r="O49" s="354" t="s">
        <v>367</v>
      </c>
    </row>
    <row r="50" spans="1:70" ht="81" hidden="1" customHeight="1" x14ac:dyDescent="0.25">
      <c r="A50" s="370" t="s">
        <v>363</v>
      </c>
      <c r="B50" s="225" t="s">
        <v>368</v>
      </c>
      <c r="C50" s="254" t="s">
        <v>260</v>
      </c>
      <c r="D50" s="256" t="s">
        <v>117</v>
      </c>
      <c r="E50" s="256" t="s">
        <v>312</v>
      </c>
      <c r="F50" s="256" t="s">
        <v>366</v>
      </c>
      <c r="G50" s="256" t="s">
        <v>308</v>
      </c>
      <c r="H50" s="207"/>
      <c r="I50" s="207"/>
      <c r="J50" s="207">
        <v>0</v>
      </c>
      <c r="K50" s="207">
        <v>0</v>
      </c>
      <c r="L50" s="207">
        <v>0</v>
      </c>
      <c r="M50" s="207"/>
      <c r="N50" s="207">
        <f t="shared" si="0"/>
        <v>0</v>
      </c>
      <c r="O50" s="354"/>
    </row>
    <row r="51" spans="1:70" ht="108" customHeight="1" x14ac:dyDescent="0.25">
      <c r="A51" s="371"/>
      <c r="B51" s="225" t="s">
        <v>515</v>
      </c>
      <c r="C51" s="254" t="s">
        <v>305</v>
      </c>
      <c r="D51" s="256" t="s">
        <v>117</v>
      </c>
      <c r="E51" s="256" t="s">
        <v>389</v>
      </c>
      <c r="F51" s="255" t="s">
        <v>500</v>
      </c>
      <c r="G51" s="255" t="s">
        <v>501</v>
      </c>
      <c r="H51" s="207">
        <v>55.8</v>
      </c>
      <c r="I51" s="207"/>
      <c r="J51" s="207"/>
      <c r="K51" s="207"/>
      <c r="L51" s="120"/>
      <c r="M51" s="120"/>
      <c r="N51" s="207">
        <f>SUM(H51:M51)</f>
        <v>55.8</v>
      </c>
      <c r="O51" s="239" t="s">
        <v>527</v>
      </c>
    </row>
    <row r="52" spans="1:70" s="129" customFormat="1" ht="30" customHeight="1" x14ac:dyDescent="0.2">
      <c r="A52" s="264" t="s">
        <v>369</v>
      </c>
      <c r="B52" s="264" t="s">
        <v>370</v>
      </c>
      <c r="C52" s="264"/>
      <c r="D52" s="264"/>
      <c r="E52" s="264"/>
      <c r="F52" s="264"/>
      <c r="G52" s="264"/>
      <c r="H52" s="209"/>
      <c r="I52" s="209"/>
      <c r="J52" s="209"/>
      <c r="K52" s="209"/>
      <c r="L52" s="209"/>
      <c r="M52" s="209"/>
      <c r="N52" s="207">
        <f t="shared" si="0"/>
        <v>0</v>
      </c>
      <c r="O52" s="123"/>
      <c r="P52" s="130"/>
      <c r="Q52" s="130"/>
      <c r="R52" s="130"/>
      <c r="S52" s="130"/>
      <c r="T52" s="130"/>
      <c r="U52" s="130"/>
      <c r="V52" s="130"/>
      <c r="W52" s="130"/>
      <c r="X52" s="130"/>
      <c r="Y52" s="130"/>
      <c r="Z52" s="130"/>
      <c r="AA52" s="130"/>
      <c r="AB52" s="130"/>
      <c r="AC52" s="130"/>
      <c r="AD52" s="130"/>
      <c r="AE52" s="130"/>
      <c r="AF52" s="130"/>
      <c r="AG52" s="130"/>
      <c r="AH52" s="130"/>
      <c r="AI52" s="130"/>
      <c r="AJ52" s="130"/>
      <c r="AK52" s="130"/>
      <c r="AL52" s="130"/>
      <c r="AM52" s="130"/>
      <c r="AN52" s="130"/>
      <c r="AO52" s="130"/>
      <c r="AP52" s="130"/>
      <c r="AQ52" s="130"/>
      <c r="AR52" s="130"/>
      <c r="AS52" s="130"/>
      <c r="AT52" s="130"/>
      <c r="AU52" s="130"/>
      <c r="AV52" s="130"/>
      <c r="AW52" s="130"/>
      <c r="AX52" s="130"/>
      <c r="AY52" s="130"/>
      <c r="AZ52" s="130"/>
      <c r="BA52" s="130"/>
      <c r="BB52" s="130"/>
      <c r="BC52" s="130"/>
      <c r="BD52" s="130"/>
      <c r="BE52" s="130"/>
      <c r="BF52" s="130"/>
      <c r="BG52" s="130"/>
      <c r="BH52" s="130"/>
      <c r="BI52" s="130"/>
      <c r="BJ52" s="130"/>
      <c r="BK52" s="130"/>
      <c r="BL52" s="130"/>
      <c r="BM52" s="130"/>
      <c r="BN52" s="130"/>
      <c r="BO52" s="130"/>
      <c r="BP52" s="130"/>
      <c r="BQ52" s="130"/>
      <c r="BR52" s="130"/>
    </row>
    <row r="53" spans="1:70" s="129" customFormat="1" ht="123.75" customHeight="1" x14ac:dyDescent="0.2">
      <c r="A53" s="257" t="s">
        <v>49</v>
      </c>
      <c r="B53" s="225" t="s">
        <v>371</v>
      </c>
      <c r="C53" s="254" t="s">
        <v>305</v>
      </c>
      <c r="D53" s="265">
        <v>137</v>
      </c>
      <c r="E53" s="265" t="s">
        <v>306</v>
      </c>
      <c r="F53" s="256" t="s">
        <v>372</v>
      </c>
      <c r="G53" s="265">
        <v>240</v>
      </c>
      <c r="H53" s="207">
        <v>28.7</v>
      </c>
      <c r="I53" s="207"/>
      <c r="J53" s="207">
        <v>150</v>
      </c>
      <c r="K53" s="207">
        <v>150</v>
      </c>
      <c r="L53" s="207">
        <v>150</v>
      </c>
      <c r="M53" s="207"/>
      <c r="N53" s="207">
        <f t="shared" si="0"/>
        <v>478.7</v>
      </c>
      <c r="O53" s="115" t="s">
        <v>373</v>
      </c>
      <c r="P53" s="132" t="e">
        <f>H53+#REF!+H56+H60</f>
        <v>#REF!</v>
      </c>
      <c r="Q53" s="130"/>
      <c r="R53" s="130"/>
      <c r="S53" s="130"/>
      <c r="T53" s="130"/>
      <c r="U53" s="130"/>
      <c r="V53" s="130"/>
      <c r="W53" s="130"/>
      <c r="X53" s="130"/>
      <c r="Y53" s="130"/>
      <c r="Z53" s="130"/>
      <c r="AA53" s="130"/>
      <c r="AB53" s="130"/>
      <c r="AC53" s="130"/>
      <c r="AD53" s="130"/>
      <c r="AE53" s="130"/>
      <c r="AF53" s="130"/>
      <c r="AG53" s="130"/>
      <c r="AH53" s="130"/>
      <c r="AI53" s="130"/>
      <c r="AJ53" s="130"/>
      <c r="AK53" s="130"/>
      <c r="AL53" s="130"/>
      <c r="AM53" s="130"/>
      <c r="AN53" s="130"/>
      <c r="AO53" s="130"/>
      <c r="AP53" s="130"/>
      <c r="AQ53" s="130"/>
      <c r="AR53" s="130"/>
      <c r="AS53" s="130"/>
      <c r="AT53" s="130"/>
      <c r="AU53" s="130"/>
      <c r="AV53" s="130"/>
      <c r="AW53" s="130"/>
      <c r="AX53" s="130"/>
      <c r="AY53" s="130"/>
      <c r="AZ53" s="130"/>
      <c r="BA53" s="130"/>
      <c r="BB53" s="130"/>
      <c r="BC53" s="130"/>
      <c r="BD53" s="130"/>
      <c r="BE53" s="130"/>
      <c r="BF53" s="130"/>
      <c r="BG53" s="130"/>
      <c r="BH53" s="130"/>
      <c r="BI53" s="130"/>
      <c r="BJ53" s="130"/>
      <c r="BK53" s="130"/>
      <c r="BL53" s="130"/>
      <c r="BM53" s="130"/>
      <c r="BN53" s="130"/>
      <c r="BO53" s="130"/>
      <c r="BP53" s="130"/>
      <c r="BQ53" s="130"/>
      <c r="BR53" s="130"/>
    </row>
    <row r="54" spans="1:70" ht="123.75" customHeight="1" x14ac:dyDescent="0.25">
      <c r="A54" s="257" t="s">
        <v>374</v>
      </c>
      <c r="B54" s="225" t="s">
        <v>375</v>
      </c>
      <c r="C54" s="254" t="s">
        <v>260</v>
      </c>
      <c r="D54" s="256" t="s">
        <v>117</v>
      </c>
      <c r="E54" s="256" t="s">
        <v>306</v>
      </c>
      <c r="F54" s="256" t="s">
        <v>376</v>
      </c>
      <c r="G54" s="256" t="s">
        <v>308</v>
      </c>
      <c r="H54" s="207">
        <v>30</v>
      </c>
      <c r="I54" s="207"/>
      <c r="J54" s="207">
        <v>30</v>
      </c>
      <c r="K54" s="207">
        <v>30</v>
      </c>
      <c r="L54" s="207">
        <v>30</v>
      </c>
      <c r="M54" s="207"/>
      <c r="N54" s="207">
        <f t="shared" si="0"/>
        <v>120</v>
      </c>
      <c r="O54" s="115" t="s">
        <v>377</v>
      </c>
    </row>
    <row r="55" spans="1:70" ht="24.75" customHeight="1" x14ac:dyDescent="0.25">
      <c r="A55" s="369" t="s">
        <v>378</v>
      </c>
      <c r="B55" s="369"/>
      <c r="C55" s="369"/>
      <c r="D55" s="369"/>
      <c r="E55" s="369"/>
      <c r="F55" s="369"/>
      <c r="G55" s="369"/>
      <c r="H55" s="210"/>
      <c r="I55" s="210"/>
      <c r="J55" s="210"/>
      <c r="K55" s="210"/>
      <c r="L55" s="210"/>
      <c r="M55" s="210"/>
      <c r="N55" s="207">
        <f t="shared" si="0"/>
        <v>0</v>
      </c>
      <c r="O55" s="131"/>
    </row>
    <row r="56" spans="1:70" ht="72" customHeight="1" x14ac:dyDescent="0.25">
      <c r="A56" s="257" t="s">
        <v>52</v>
      </c>
      <c r="B56" s="225" t="s">
        <v>379</v>
      </c>
      <c r="C56" s="254" t="s">
        <v>305</v>
      </c>
      <c r="D56" s="256" t="s">
        <v>117</v>
      </c>
      <c r="E56" s="256" t="s">
        <v>306</v>
      </c>
      <c r="F56" s="256" t="s">
        <v>380</v>
      </c>
      <c r="G56" s="254" t="s">
        <v>381</v>
      </c>
      <c r="H56" s="207">
        <v>60</v>
      </c>
      <c r="I56" s="207"/>
      <c r="J56" s="207">
        <v>60</v>
      </c>
      <c r="K56" s="207">
        <v>60</v>
      </c>
      <c r="L56" s="207">
        <v>60</v>
      </c>
      <c r="M56" s="207"/>
      <c r="N56" s="207">
        <f t="shared" si="0"/>
        <v>240</v>
      </c>
      <c r="O56" s="115" t="s">
        <v>382</v>
      </c>
    </row>
    <row r="57" spans="1:70" ht="71.25" customHeight="1" x14ac:dyDescent="0.25">
      <c r="A57" s="257" t="s">
        <v>383</v>
      </c>
      <c r="B57" s="225" t="s">
        <v>384</v>
      </c>
      <c r="C57" s="254" t="s">
        <v>305</v>
      </c>
      <c r="D57" s="256" t="s">
        <v>117</v>
      </c>
      <c r="E57" s="256" t="s">
        <v>306</v>
      </c>
      <c r="F57" s="256" t="s">
        <v>385</v>
      </c>
      <c r="G57" s="254">
        <v>240</v>
      </c>
      <c r="H57" s="211">
        <v>175</v>
      </c>
      <c r="I57" s="211"/>
      <c r="J57" s="211">
        <v>175</v>
      </c>
      <c r="K57" s="211">
        <v>175</v>
      </c>
      <c r="L57" s="211">
        <v>175</v>
      </c>
      <c r="M57" s="211"/>
      <c r="N57" s="207">
        <f t="shared" si="0"/>
        <v>700</v>
      </c>
      <c r="O57" s="115" t="s">
        <v>386</v>
      </c>
      <c r="P57" s="134"/>
    </row>
    <row r="58" spans="1:70" ht="109.5" customHeight="1" x14ac:dyDescent="0.25">
      <c r="A58" s="257" t="s">
        <v>387</v>
      </c>
      <c r="B58" s="225" t="s">
        <v>388</v>
      </c>
      <c r="C58" s="254" t="s">
        <v>305</v>
      </c>
      <c r="D58" s="256" t="s">
        <v>117</v>
      </c>
      <c r="E58" s="256" t="s">
        <v>389</v>
      </c>
      <c r="F58" s="256" t="s">
        <v>390</v>
      </c>
      <c r="G58" s="256" t="s">
        <v>391</v>
      </c>
      <c r="H58" s="211">
        <v>2287.5</v>
      </c>
      <c r="I58" s="211"/>
      <c r="J58" s="211">
        <v>2616.9</v>
      </c>
      <c r="K58" s="211">
        <v>2616.9</v>
      </c>
      <c r="L58" s="211">
        <v>2616.9</v>
      </c>
      <c r="M58" s="211"/>
      <c r="N58" s="207">
        <f t="shared" si="0"/>
        <v>10138.199999999999</v>
      </c>
      <c r="O58" s="354" t="s">
        <v>392</v>
      </c>
    </row>
    <row r="59" spans="1:70" ht="109.5" customHeight="1" x14ac:dyDescent="0.25">
      <c r="A59" s="257" t="s">
        <v>393</v>
      </c>
      <c r="B59" s="258" t="s">
        <v>394</v>
      </c>
      <c r="C59" s="254" t="s">
        <v>260</v>
      </c>
      <c r="D59" s="256" t="s">
        <v>117</v>
      </c>
      <c r="E59" s="254" t="s">
        <v>294</v>
      </c>
      <c r="F59" s="256" t="s">
        <v>395</v>
      </c>
      <c r="G59" s="254" t="s">
        <v>396</v>
      </c>
      <c r="H59" s="207">
        <v>323.7</v>
      </c>
      <c r="I59" s="207"/>
      <c r="J59" s="207">
        <v>523.20000000000005</v>
      </c>
      <c r="K59" s="207">
        <v>523.20000000000005</v>
      </c>
      <c r="L59" s="207">
        <v>523.20000000000005</v>
      </c>
      <c r="M59" s="207"/>
      <c r="N59" s="207">
        <f t="shared" si="0"/>
        <v>1893.3000000000002</v>
      </c>
      <c r="O59" s="354"/>
    </row>
    <row r="60" spans="1:70" ht="108" customHeight="1" x14ac:dyDescent="0.25">
      <c r="A60" s="257" t="s">
        <v>397</v>
      </c>
      <c r="B60" s="225" t="s">
        <v>398</v>
      </c>
      <c r="C60" s="254" t="s">
        <v>305</v>
      </c>
      <c r="D60" s="256" t="s">
        <v>117</v>
      </c>
      <c r="E60" s="256" t="s">
        <v>389</v>
      </c>
      <c r="F60" s="256" t="s">
        <v>399</v>
      </c>
      <c r="G60" s="256" t="s">
        <v>308</v>
      </c>
      <c r="H60" s="207">
        <v>50</v>
      </c>
      <c r="I60" s="207"/>
      <c r="J60" s="207">
        <v>60</v>
      </c>
      <c r="K60" s="207">
        <v>60</v>
      </c>
      <c r="L60" s="207">
        <v>60</v>
      </c>
      <c r="M60" s="207"/>
      <c r="N60" s="207">
        <f t="shared" si="0"/>
        <v>230</v>
      </c>
      <c r="O60" s="115" t="s">
        <v>529</v>
      </c>
    </row>
    <row r="61" spans="1:70" ht="24.75" customHeight="1" x14ac:dyDescent="0.25">
      <c r="A61" s="369" t="s">
        <v>400</v>
      </c>
      <c r="B61" s="369"/>
      <c r="C61" s="369"/>
      <c r="D61" s="369"/>
      <c r="E61" s="369"/>
      <c r="F61" s="369"/>
      <c r="G61" s="369"/>
      <c r="H61" s="210"/>
      <c r="I61" s="210"/>
      <c r="J61" s="210"/>
      <c r="K61" s="210"/>
      <c r="L61" s="133"/>
      <c r="M61" s="133"/>
      <c r="N61" s="207">
        <f t="shared" si="0"/>
        <v>0</v>
      </c>
      <c r="O61" s="131"/>
    </row>
    <row r="62" spans="1:70" ht="77.25" customHeight="1" x14ac:dyDescent="0.25">
      <c r="A62" s="257" t="s">
        <v>243</v>
      </c>
      <c r="B62" s="225" t="s">
        <v>251</v>
      </c>
      <c r="C62" s="254" t="s">
        <v>305</v>
      </c>
      <c r="D62" s="254">
        <v>137</v>
      </c>
      <c r="E62" s="256" t="s">
        <v>401</v>
      </c>
      <c r="F62" s="256" t="s">
        <v>254</v>
      </c>
      <c r="G62" s="254">
        <v>610</v>
      </c>
      <c r="H62" s="207">
        <v>8425.25</v>
      </c>
      <c r="I62" s="207"/>
      <c r="J62" s="207">
        <v>10448.6</v>
      </c>
      <c r="K62" s="207">
        <v>10448.6</v>
      </c>
      <c r="L62" s="207">
        <v>10448.6</v>
      </c>
      <c r="M62" s="207"/>
      <c r="N62" s="207">
        <f t="shared" si="0"/>
        <v>39771.049999999996</v>
      </c>
      <c r="O62" s="376" t="s">
        <v>402</v>
      </c>
    </row>
    <row r="63" spans="1:70" ht="77.25" customHeight="1" x14ac:dyDescent="0.25">
      <c r="A63" s="257" t="s">
        <v>57</v>
      </c>
      <c r="B63" s="225" t="s">
        <v>509</v>
      </c>
      <c r="C63" s="254" t="s">
        <v>305</v>
      </c>
      <c r="D63" s="254">
        <v>137</v>
      </c>
      <c r="E63" s="256" t="s">
        <v>401</v>
      </c>
      <c r="F63" s="255" t="s">
        <v>496</v>
      </c>
      <c r="G63" s="254">
        <v>610</v>
      </c>
      <c r="H63" s="207">
        <v>125</v>
      </c>
      <c r="I63" s="207"/>
      <c r="J63" s="207">
        <v>0</v>
      </c>
      <c r="K63" s="207">
        <v>0</v>
      </c>
      <c r="L63" s="207">
        <v>0</v>
      </c>
      <c r="M63" s="207"/>
      <c r="N63" s="207">
        <f t="shared" si="0"/>
        <v>125</v>
      </c>
      <c r="O63" s="377"/>
    </row>
    <row r="64" spans="1:70" ht="70.5" customHeight="1" x14ac:dyDescent="0.25">
      <c r="A64" s="257" t="s">
        <v>59</v>
      </c>
      <c r="B64" s="225" t="s">
        <v>403</v>
      </c>
      <c r="C64" s="254" t="s">
        <v>305</v>
      </c>
      <c r="D64" s="254">
        <v>137</v>
      </c>
      <c r="E64" s="256" t="s">
        <v>291</v>
      </c>
      <c r="F64" s="256" t="s">
        <v>257</v>
      </c>
      <c r="G64" s="254">
        <v>610</v>
      </c>
      <c r="H64" s="207">
        <v>214.6</v>
      </c>
      <c r="I64" s="207"/>
      <c r="J64" s="207">
        <v>328.9</v>
      </c>
      <c r="K64" s="207">
        <v>328.9</v>
      </c>
      <c r="L64" s="207">
        <v>328.9</v>
      </c>
      <c r="M64" s="207"/>
      <c r="N64" s="207">
        <f t="shared" si="0"/>
        <v>1201.3</v>
      </c>
      <c r="O64" s="377"/>
    </row>
    <row r="65" spans="1:70" ht="145.5" customHeight="1" x14ac:dyDescent="0.25">
      <c r="A65" s="257" t="s">
        <v>407</v>
      </c>
      <c r="B65" s="266" t="s">
        <v>520</v>
      </c>
      <c r="C65" s="254" t="s">
        <v>305</v>
      </c>
      <c r="D65" s="254">
        <v>137</v>
      </c>
      <c r="E65" s="256" t="s">
        <v>291</v>
      </c>
      <c r="F65" s="255" t="s">
        <v>498</v>
      </c>
      <c r="G65" s="254">
        <v>850</v>
      </c>
      <c r="H65" s="207">
        <v>8.8000000000000007</v>
      </c>
      <c r="I65" s="207"/>
      <c r="J65" s="207"/>
      <c r="K65" s="207"/>
      <c r="L65" s="120"/>
      <c r="M65" s="120"/>
      <c r="N65" s="207">
        <f>SUM(H65:M65)</f>
        <v>8.8000000000000007</v>
      </c>
      <c r="O65" s="377"/>
      <c r="P65" s="48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</row>
    <row r="66" spans="1:70" ht="100.5" customHeight="1" x14ac:dyDescent="0.25">
      <c r="A66" s="257" t="s">
        <v>516</v>
      </c>
      <c r="B66" s="266" t="s">
        <v>521</v>
      </c>
      <c r="C66" s="254" t="s">
        <v>305</v>
      </c>
      <c r="D66" s="254">
        <v>137</v>
      </c>
      <c r="E66" s="256" t="s">
        <v>291</v>
      </c>
      <c r="F66" s="255" t="s">
        <v>499</v>
      </c>
      <c r="G66" s="254">
        <v>610</v>
      </c>
      <c r="H66" s="207">
        <v>141.69999999999999</v>
      </c>
      <c r="I66" s="207"/>
      <c r="J66" s="207"/>
      <c r="K66" s="207"/>
      <c r="L66" s="120"/>
      <c r="M66" s="120"/>
      <c r="N66" s="207">
        <f>SUM(H66:M66)</f>
        <v>141.69999999999999</v>
      </c>
      <c r="O66" s="377"/>
      <c r="P66" s="48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</row>
    <row r="67" spans="1:70" ht="100.5" customHeight="1" x14ac:dyDescent="0.25">
      <c r="A67" s="257" t="s">
        <v>517</v>
      </c>
      <c r="B67" s="266" t="s">
        <v>522</v>
      </c>
      <c r="C67" s="254" t="s">
        <v>305</v>
      </c>
      <c r="D67" s="254">
        <v>137</v>
      </c>
      <c r="E67" s="256" t="s">
        <v>291</v>
      </c>
      <c r="F67" s="255" t="s">
        <v>499</v>
      </c>
      <c r="G67" s="254">
        <v>610</v>
      </c>
      <c r="H67" s="207">
        <v>14</v>
      </c>
      <c r="I67" s="207"/>
      <c r="J67" s="207"/>
      <c r="K67" s="207"/>
      <c r="L67" s="120"/>
      <c r="M67" s="120"/>
      <c r="N67" s="207">
        <f>SUM(H67:M67)</f>
        <v>14</v>
      </c>
      <c r="O67" s="378"/>
      <c r="P67" s="48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</row>
    <row r="68" spans="1:70" ht="73.5" customHeight="1" x14ac:dyDescent="0.25">
      <c r="A68" s="257" t="s">
        <v>518</v>
      </c>
      <c r="B68" s="266" t="s">
        <v>404</v>
      </c>
      <c r="C68" s="254" t="s">
        <v>305</v>
      </c>
      <c r="D68" s="254">
        <v>137</v>
      </c>
      <c r="E68" s="256" t="s">
        <v>291</v>
      </c>
      <c r="F68" s="256" t="s">
        <v>405</v>
      </c>
      <c r="G68" s="254">
        <v>610</v>
      </c>
      <c r="H68" s="207">
        <v>872.9</v>
      </c>
      <c r="I68" s="207"/>
      <c r="J68" s="207">
        <v>1610.5</v>
      </c>
      <c r="K68" s="207">
        <v>1610.5</v>
      </c>
      <c r="L68" s="207">
        <v>1610.5</v>
      </c>
      <c r="M68" s="207"/>
      <c r="N68" s="207">
        <f t="shared" si="0"/>
        <v>5704.4</v>
      </c>
      <c r="O68" s="115" t="s">
        <v>406</v>
      </c>
      <c r="P68" s="48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</row>
    <row r="69" spans="1:70" ht="100.5" customHeight="1" x14ac:dyDescent="0.25">
      <c r="A69" s="257" t="s">
        <v>519</v>
      </c>
      <c r="B69" s="266" t="s">
        <v>408</v>
      </c>
      <c r="C69" s="254" t="s">
        <v>305</v>
      </c>
      <c r="D69" s="254">
        <v>137</v>
      </c>
      <c r="E69" s="256" t="s">
        <v>291</v>
      </c>
      <c r="F69" s="256" t="s">
        <v>409</v>
      </c>
      <c r="G69" s="254">
        <v>610</v>
      </c>
      <c r="H69" s="207">
        <v>1050.4000000000001</v>
      </c>
      <c r="I69" s="207"/>
      <c r="J69" s="207">
        <v>0</v>
      </c>
      <c r="K69" s="207">
        <v>0</v>
      </c>
      <c r="L69" s="120">
        <v>0</v>
      </c>
      <c r="M69" s="120"/>
      <c r="N69" s="207">
        <f t="shared" si="0"/>
        <v>1050.4000000000001</v>
      </c>
      <c r="O69" s="115" t="s">
        <v>402</v>
      </c>
      <c r="P69" s="48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</row>
    <row r="72" spans="1:70" ht="64.5" customHeight="1" x14ac:dyDescent="0.25">
      <c r="A72" s="361" t="s">
        <v>61</v>
      </c>
      <c r="B72" s="361"/>
      <c r="C72" s="361"/>
      <c r="D72" s="361"/>
      <c r="E72" s="361"/>
      <c r="F72" s="361"/>
      <c r="G72" s="361"/>
      <c r="H72" s="361"/>
      <c r="I72" s="361"/>
      <c r="J72" s="361"/>
      <c r="K72" s="361"/>
      <c r="L72" s="361"/>
      <c r="M72" s="361"/>
      <c r="N72" s="361"/>
      <c r="O72" s="361"/>
    </row>
    <row r="73" spans="1:70" ht="58.5" customHeight="1" x14ac:dyDescent="0.25">
      <c r="A73" s="374" t="s">
        <v>62</v>
      </c>
      <c r="B73" s="375" t="s">
        <v>410</v>
      </c>
      <c r="C73" s="352" t="s">
        <v>305</v>
      </c>
      <c r="D73" s="352">
        <v>137</v>
      </c>
      <c r="E73" s="365" t="s">
        <v>291</v>
      </c>
      <c r="F73" s="365" t="s">
        <v>411</v>
      </c>
      <c r="G73" s="254">
        <v>610</v>
      </c>
      <c r="H73" s="207">
        <v>2126.5</v>
      </c>
      <c r="I73" s="207"/>
      <c r="J73" s="207">
        <v>2522.9</v>
      </c>
      <c r="K73" s="207">
        <v>2522.9</v>
      </c>
      <c r="L73" s="207">
        <v>2522.9</v>
      </c>
      <c r="M73" s="207"/>
      <c r="N73" s="207">
        <f>SUM(H73:M73)</f>
        <v>9695.1999999999989</v>
      </c>
      <c r="O73" s="354" t="s">
        <v>412</v>
      </c>
      <c r="P73" s="48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</row>
    <row r="74" spans="1:70" ht="38.25" customHeight="1" x14ac:dyDescent="0.25">
      <c r="A74" s="374"/>
      <c r="B74" s="375"/>
      <c r="C74" s="352"/>
      <c r="D74" s="352"/>
      <c r="E74" s="365"/>
      <c r="F74" s="365"/>
      <c r="G74" s="254">
        <v>620</v>
      </c>
      <c r="H74" s="207">
        <v>0</v>
      </c>
      <c r="I74" s="207"/>
      <c r="J74" s="207">
        <v>14.4</v>
      </c>
      <c r="K74" s="207">
        <v>14.4</v>
      </c>
      <c r="L74" s="207">
        <v>14.4</v>
      </c>
      <c r="M74" s="207"/>
      <c r="N74" s="207">
        <f t="shared" ref="N74:N76" si="1">SUM(H74:M74)</f>
        <v>43.2</v>
      </c>
      <c r="O74" s="354"/>
      <c r="P74" s="48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</row>
    <row r="75" spans="1:70" ht="38.25" customHeight="1" x14ac:dyDescent="0.25">
      <c r="A75" s="374"/>
      <c r="B75" s="375"/>
      <c r="C75" s="352"/>
      <c r="D75" s="352"/>
      <c r="E75" s="365"/>
      <c r="F75" s="365"/>
      <c r="G75" s="254">
        <v>630</v>
      </c>
      <c r="H75" s="207">
        <v>0</v>
      </c>
      <c r="I75" s="207"/>
      <c r="J75" s="207">
        <v>14.4</v>
      </c>
      <c r="K75" s="207">
        <v>14.4</v>
      </c>
      <c r="L75" s="207">
        <v>14.4</v>
      </c>
      <c r="M75" s="207"/>
      <c r="N75" s="207">
        <f t="shared" si="1"/>
        <v>43.2</v>
      </c>
      <c r="O75" s="354"/>
      <c r="P75" s="48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</row>
    <row r="76" spans="1:70" ht="38.25" customHeight="1" x14ac:dyDescent="0.25">
      <c r="A76" s="374"/>
      <c r="B76" s="375"/>
      <c r="C76" s="352"/>
      <c r="D76" s="352"/>
      <c r="E76" s="365"/>
      <c r="F76" s="365"/>
      <c r="G76" s="254">
        <v>810</v>
      </c>
      <c r="H76" s="207">
        <v>0</v>
      </c>
      <c r="I76" s="207"/>
      <c r="J76" s="207">
        <v>14.4</v>
      </c>
      <c r="K76" s="207">
        <v>14.4</v>
      </c>
      <c r="L76" s="207">
        <v>14.4</v>
      </c>
      <c r="M76" s="207"/>
      <c r="N76" s="207">
        <f t="shared" si="1"/>
        <v>43.2</v>
      </c>
      <c r="O76" s="354"/>
      <c r="P76" s="48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</row>
    <row r="77" spans="1:70" ht="20.25" customHeight="1" x14ac:dyDescent="0.25">
      <c r="A77" s="379" t="s">
        <v>413</v>
      </c>
      <c r="B77" s="379"/>
      <c r="C77" s="254"/>
      <c r="D77" s="254"/>
      <c r="E77" s="256"/>
      <c r="F77" s="256"/>
      <c r="G77" s="267"/>
      <c r="H77" s="207">
        <f t="shared" ref="H77:I77" si="2">SUM(H9:H76)</f>
        <v>307408.83</v>
      </c>
      <c r="I77" s="207">
        <f t="shared" si="2"/>
        <v>0</v>
      </c>
      <c r="J77" s="268">
        <f>SUM(J9:J76)</f>
        <v>300038.40000000014</v>
      </c>
      <c r="K77" s="207">
        <f>SUM(K9:K76)</f>
        <v>296639.8000000001</v>
      </c>
      <c r="L77" s="120">
        <f>SUM(L9:L76)</f>
        <v>293625.90000000008</v>
      </c>
      <c r="M77" s="120">
        <f>SUM(M9:M68)+M73+M74+M75+M76</f>
        <v>0</v>
      </c>
      <c r="N77" s="120">
        <f>SUM(N9:N69)+N73+N74+N75+N76</f>
        <v>1197712.9299999992</v>
      </c>
      <c r="O77" s="135"/>
    </row>
    <row r="78" spans="1:70" ht="8.25" customHeight="1" x14ac:dyDescent="0.25">
      <c r="A78" s="269"/>
      <c r="B78" s="380" t="s">
        <v>150</v>
      </c>
      <c r="C78" s="380"/>
      <c r="D78" s="380"/>
      <c r="E78" s="380"/>
      <c r="F78" s="380"/>
      <c r="G78" s="380"/>
      <c r="H78" s="380"/>
      <c r="I78" s="380"/>
      <c r="J78" s="380"/>
      <c r="K78" s="380"/>
      <c r="L78" s="380"/>
      <c r="M78" s="380"/>
      <c r="N78" s="380"/>
      <c r="O78" s="380"/>
    </row>
    <row r="79" spans="1:70" ht="15.75" customHeight="1" x14ac:dyDescent="0.25">
      <c r="A79" s="270"/>
      <c r="B79" s="271"/>
      <c r="C79" s="381" t="s">
        <v>140</v>
      </c>
      <c r="D79" s="381"/>
      <c r="E79" s="381"/>
      <c r="F79" s="381"/>
      <c r="G79" s="381"/>
      <c r="H79" s="272">
        <f>H39+H38+H46</f>
        <v>16628</v>
      </c>
      <c r="I79" s="272">
        <f t="shared" ref="I79" si="3">I39+I38+I46</f>
        <v>0</v>
      </c>
      <c r="J79" s="272">
        <f>J39+J38+J46+J41</f>
        <v>4151.3</v>
      </c>
      <c r="K79" s="272">
        <f t="shared" ref="K79:L79" si="4">K39+K38+K46+K41</f>
        <v>4265</v>
      </c>
      <c r="L79" s="137">
        <f t="shared" si="4"/>
        <v>1251.0999999999999</v>
      </c>
      <c r="M79" s="137">
        <f t="shared" ref="M79" si="5">M39+M38+M46</f>
        <v>0</v>
      </c>
      <c r="N79" s="137">
        <f>N39+N38+N44+N46</f>
        <v>26295.4</v>
      </c>
      <c r="O79" s="112"/>
    </row>
    <row r="80" spans="1:70" ht="15.75" customHeight="1" x14ac:dyDescent="0.25">
      <c r="A80" s="270"/>
      <c r="B80" s="273"/>
      <c r="C80" s="382" t="s">
        <v>141</v>
      </c>
      <c r="D80" s="382"/>
      <c r="E80" s="382"/>
      <c r="F80" s="382"/>
      <c r="G80" s="382"/>
      <c r="H80" s="274">
        <f>H77-H81-H79</f>
        <v>205622.7</v>
      </c>
      <c r="I80" s="274">
        <f t="shared" ref="I80:N80" si="6">I77-I81-I79</f>
        <v>0</v>
      </c>
      <c r="J80" s="274">
        <f>J77-J81-J79</f>
        <v>201967.00000000017</v>
      </c>
      <c r="K80" s="274">
        <f t="shared" ref="K80:L80" si="7">K77-K81-K79</f>
        <v>198454.90000000014</v>
      </c>
      <c r="L80" s="136">
        <f t="shared" si="7"/>
        <v>198454.90000000011</v>
      </c>
      <c r="M80" s="136">
        <f t="shared" si="6"/>
        <v>0</v>
      </c>
      <c r="N80" s="136">
        <f t="shared" si="6"/>
        <v>875001.97999999917</v>
      </c>
      <c r="O80" s="138"/>
    </row>
    <row r="81" spans="1:70" ht="15.75" customHeight="1" x14ac:dyDescent="0.25">
      <c r="A81" s="270"/>
      <c r="B81" s="273"/>
      <c r="C81" s="382" t="s">
        <v>143</v>
      </c>
      <c r="D81" s="382"/>
      <c r="E81" s="382"/>
      <c r="F81" s="382"/>
      <c r="G81" s="382"/>
      <c r="H81" s="274">
        <f>H9+H15+H21+H18+H29+H32+H33+H35+H37+H41+H48+H53+H54+H56+H57+H59+H60+H62+H65+H67+H68+H73+H10+H23+H64</f>
        <v>85158.13</v>
      </c>
      <c r="I81" s="274">
        <f t="shared" ref="I81" si="8">I9+I15+I21+I18+I29+I32+I33+I35+I37+I41+I48+I53+I54+I56+I57+I59+I60+I62+I65+I67+I68+I73+I10+I23+I64</f>
        <v>0</v>
      </c>
      <c r="J81" s="274">
        <f>J9+J15+J21+J18+J29+J32+J33+J35+J37+J41+J48+J53+J54+J56+J57+J59+J60+J62+J65+J67+J68+J73+J10+J23+J64+J74+J75+J76+J31</f>
        <v>93920.099999999962</v>
      </c>
      <c r="K81" s="274">
        <f>K9+K15+K21+K18+K29+K32+K33+K35+K37+K41+K48+K53+K54+K56+K57+K59+K60+K62+K65+K67+K68+K73+K10+K23+K64+K74+K75+K76+K31</f>
        <v>93919.899999999965</v>
      </c>
      <c r="L81" s="136">
        <f t="shared" ref="L81:M81" si="9">L9+L15+L21+L18+L29+L32+L33+L35+L37+L41+L48+L53+L54+L56+L57+L59+L60+L62+L65+L67+L68+L73+L10+L23+L64+L74+L75+L76+L31</f>
        <v>93919.899999999965</v>
      </c>
      <c r="M81" s="136">
        <f t="shared" si="9"/>
        <v>0</v>
      </c>
      <c r="N81" s="136">
        <f t="shared" ref="N81" si="10">+N62+N60+N59++N57+N56+N54+N53++N37+N35+N33+N32+N31+N29+N21+N18+N9</f>
        <v>296415.55</v>
      </c>
      <c r="O81" s="138"/>
    </row>
    <row r="82" spans="1:70" x14ac:dyDescent="0.25">
      <c r="A82" s="270"/>
      <c r="B82" s="273"/>
      <c r="C82" s="383" t="s">
        <v>413</v>
      </c>
      <c r="D82" s="383"/>
      <c r="E82" s="383"/>
      <c r="F82" s="383"/>
      <c r="G82" s="383"/>
      <c r="H82" s="274">
        <f>SUM(H79:H81)</f>
        <v>307408.83</v>
      </c>
      <c r="I82" s="274">
        <f t="shared" ref="I82:N82" si="11">SUM(I79:I81)</f>
        <v>0</v>
      </c>
      <c r="J82" s="274">
        <f t="shared" si="11"/>
        <v>300038.40000000014</v>
      </c>
      <c r="K82" s="274">
        <f t="shared" si="11"/>
        <v>296639.8000000001</v>
      </c>
      <c r="L82" s="136">
        <f t="shared" si="11"/>
        <v>293625.90000000008</v>
      </c>
      <c r="M82" s="136">
        <f t="shared" si="11"/>
        <v>0</v>
      </c>
      <c r="N82" s="136">
        <f t="shared" si="11"/>
        <v>1197712.9299999992</v>
      </c>
      <c r="O82" s="138"/>
    </row>
    <row r="83" spans="1:70" x14ac:dyDescent="0.25">
      <c r="A83" s="270"/>
      <c r="B83" s="273"/>
      <c r="C83" s="275"/>
      <c r="D83" s="276"/>
      <c r="E83" s="276"/>
      <c r="F83" s="276"/>
      <c r="G83" s="277"/>
      <c r="H83" s="277"/>
      <c r="I83" s="277"/>
      <c r="J83" s="277"/>
      <c r="K83" s="277"/>
      <c r="L83" s="138"/>
      <c r="M83" s="138"/>
      <c r="N83" s="138"/>
      <c r="O83" s="138"/>
    </row>
    <row r="84" spans="1:70" ht="23.25" customHeight="1" x14ac:dyDescent="0.25">
      <c r="A84" s="270"/>
      <c r="B84" s="384" t="s">
        <v>414</v>
      </c>
      <c r="C84" s="384"/>
      <c r="D84" s="384"/>
      <c r="E84" s="384"/>
      <c r="F84" s="384"/>
      <c r="G84" s="384"/>
      <c r="H84" s="384"/>
      <c r="I84" s="384"/>
      <c r="J84" s="384"/>
      <c r="K84" s="384"/>
      <c r="L84" s="384"/>
      <c r="M84" s="384"/>
      <c r="N84" s="384"/>
      <c r="O84" s="384"/>
    </row>
    <row r="85" spans="1:70" x14ac:dyDescent="0.25">
      <c r="A85" s="270"/>
      <c r="B85" s="273"/>
      <c r="C85" s="385" t="s">
        <v>260</v>
      </c>
      <c r="D85" s="385"/>
      <c r="E85" s="385"/>
      <c r="F85" s="385"/>
      <c r="G85" s="385"/>
      <c r="H85" s="274">
        <f>H58+H57+H56+H54+H53+H31+H29+H28+H27+H25+H21++H17+H16+H14+H13+H9+H62+H33+H37+H36+H35+H34+H59+H18+H10+H23+H26+H32+H38+H39+H42+H43+H44+H45+H46+H48+H49+H50+H73+H74+H75+H76+H64+H68+H69+H41+H67+H66+H65+H63+H51+H60+H22+H12+H11+H24+H47+H15+H40</f>
        <v>307408.83</v>
      </c>
      <c r="I85" s="274">
        <f>I58+I57+I56+I54+I53+I31+I29+I28+I27+I25+I21++I17+I16+I14+I13+I9+I60+I62+I33+I37+I36+I35+I34+I59+I18+I10+I23+I26+I32+I38+I39+I42+I43+I44+I45+I46+I48+I49+I50+I73+I74+I75+I76+I64+I68+I69+I41</f>
        <v>0</v>
      </c>
      <c r="J85" s="274">
        <f>J58+J57+J56+J54+J53+J31+J29+J28+J27+J25+J21++J17+J16+J14+J13+J9+J60+J62+J33+J37+J36+J35+J34+J59+J18+J10+J23+J26+J32+J38+J39+J42+J43+J44+J45+J46+J48+J49+J50+J73+J74+J75+J76+J64+J68+J69+J41+J67+J66+J30+J15</f>
        <v>300038.4000000002</v>
      </c>
      <c r="K85" s="274">
        <f>K58+K57+K56+K54+K53+K31+K29+K28+K27+K25+K21++K17+K16+K14+K13+K9+K60+K62+K33+K37+K36+K35+K34+K59+K18+K10+K23+K26+K32+K38+K39+K42+K43+K44+K45+K46+K48+K49+K50+K73+K74+K75+K76+K64+K68+K69+K41+K67+K66+K30+K15</f>
        <v>296639.80000000016</v>
      </c>
      <c r="L85" s="136">
        <f>L58+L57+L56+L54+L53+L31+L29+L28+L27+L25+L21++L17+L16+L14+L13+L9+L60+L62+L33+L37+L36+L35+L34+L59+L18+L10+L23+L26+L32+L38+L39+L42+L43+L44+L45+L46+L48+L49+L50+L73+L74+L75+L76+L64+L68+L69+L41+L67+L66+L30+L15</f>
        <v>293625.90000000014</v>
      </c>
      <c r="M85" s="136">
        <f>M58+M57+M56+M54+M53+M31+M29+M28+M27+M25+M21++M17+M16+M14+M13+M9+M60+M62+M33+M37+M36+M35+M34+M59+M18+M10+M23+M26+M32+M38+M39+M42+M43+M44+M45+M46+M48+M49+M50+M73+M74+M75+M76+M64+M68+M69+M41+M67+M66+M30+M15</f>
        <v>0</v>
      </c>
      <c r="N85" s="136">
        <f>N58+N57+N56+N54+N53+N31+N29+N28+N27+N25+N21++N17+N16+N14+N13+N9+N60+N62+N33+N37+N36+N35+N34+N59+N18+N10+N23+N26+N32+N38+N39+N42+N43+N44+N45+N46+N48+N49+N50+N73+N74+N75+N76+N64+N68+N69+N41+N67+N66+N30+N15+N65+N63+N51+N24+N11+N12+N22+N40+N47</f>
        <v>1197712.9299999995</v>
      </c>
      <c r="O85" s="138"/>
    </row>
    <row r="86" spans="1:70" x14ac:dyDescent="0.25">
      <c r="A86" s="270"/>
      <c r="B86" s="273"/>
      <c r="C86" s="385" t="s">
        <v>415</v>
      </c>
      <c r="D86" s="385"/>
      <c r="E86" s="385"/>
      <c r="F86" s="385"/>
      <c r="G86" s="385"/>
      <c r="H86" s="274"/>
      <c r="I86" s="274"/>
      <c r="J86" s="274"/>
      <c r="K86" s="274"/>
      <c r="L86" s="136"/>
      <c r="M86" s="136"/>
      <c r="N86" s="136"/>
      <c r="O86" s="138"/>
    </row>
    <row r="87" spans="1:70" x14ac:dyDescent="0.25">
      <c r="A87" s="270"/>
      <c r="B87" s="273"/>
      <c r="C87" s="383" t="s">
        <v>413</v>
      </c>
      <c r="D87" s="383"/>
      <c r="E87" s="383"/>
      <c r="F87" s="383"/>
      <c r="G87" s="383"/>
      <c r="H87" s="274">
        <f t="shared" ref="H87:N87" si="12">SUM(H85:H86)</f>
        <v>307408.83</v>
      </c>
      <c r="I87" s="274">
        <f t="shared" si="12"/>
        <v>0</v>
      </c>
      <c r="J87" s="274">
        <f>SUM(J85:J86)</f>
        <v>300038.4000000002</v>
      </c>
      <c r="K87" s="274">
        <f t="shared" si="12"/>
        <v>296639.80000000016</v>
      </c>
      <c r="L87" s="136">
        <f t="shared" si="12"/>
        <v>293625.90000000014</v>
      </c>
      <c r="M87" s="136">
        <f t="shared" si="12"/>
        <v>0</v>
      </c>
      <c r="N87" s="136">
        <f t="shared" si="12"/>
        <v>1197712.9299999995</v>
      </c>
      <c r="O87" s="138"/>
    </row>
    <row r="88" spans="1:70" x14ac:dyDescent="0.25">
      <c r="A88" s="270"/>
      <c r="B88" s="271"/>
      <c r="C88" s="278"/>
      <c r="D88" s="278"/>
      <c r="E88" s="278"/>
      <c r="F88" s="278"/>
      <c r="G88" s="278"/>
      <c r="O88" s="112"/>
    </row>
    <row r="89" spans="1:70" s="53" customFormat="1" x14ac:dyDescent="0.25">
      <c r="A89" s="279" t="s">
        <v>95</v>
      </c>
      <c r="B89" s="280"/>
      <c r="C89" s="280"/>
      <c r="D89" s="280"/>
      <c r="E89" s="280"/>
      <c r="F89" s="280"/>
      <c r="G89" s="280"/>
      <c r="H89" s="280"/>
      <c r="I89" s="280"/>
      <c r="J89" s="280"/>
      <c r="K89" s="280"/>
      <c r="L89" s="99"/>
      <c r="M89" s="99"/>
      <c r="N89" s="99"/>
      <c r="O89" s="99"/>
      <c r="P89" s="99"/>
      <c r="Q89" s="99"/>
      <c r="R89" s="99"/>
      <c r="S89" s="99"/>
      <c r="T89" s="99"/>
      <c r="U89" s="99"/>
      <c r="V89" s="99"/>
      <c r="W89" s="99"/>
      <c r="X89" s="99"/>
      <c r="Y89" s="99"/>
      <c r="Z89" s="99"/>
      <c r="AA89" s="99"/>
      <c r="AB89" s="99"/>
      <c r="AC89" s="99"/>
      <c r="AD89" s="99"/>
      <c r="AE89" s="99"/>
      <c r="AF89" s="99"/>
      <c r="AG89" s="99"/>
      <c r="AH89" s="99"/>
      <c r="AI89" s="99"/>
      <c r="AJ89" s="99"/>
      <c r="AK89" s="99"/>
      <c r="AL89" s="99"/>
      <c r="AM89" s="99"/>
      <c r="AN89" s="99"/>
      <c r="AO89" s="99"/>
      <c r="AP89" s="99"/>
      <c r="AQ89" s="99"/>
      <c r="AR89" s="99"/>
      <c r="AS89" s="99"/>
      <c r="AT89" s="99"/>
      <c r="AU89" s="99"/>
      <c r="AV89" s="99"/>
      <c r="AW89" s="99"/>
      <c r="AX89" s="99"/>
      <c r="AY89" s="99"/>
      <c r="AZ89" s="99"/>
      <c r="BA89" s="99"/>
      <c r="BB89" s="99"/>
      <c r="BC89" s="99"/>
      <c r="BD89" s="99"/>
      <c r="BE89" s="99"/>
      <c r="BF89" s="99"/>
      <c r="BG89" s="99"/>
      <c r="BH89" s="99"/>
      <c r="BI89" s="99"/>
      <c r="BJ89" s="99"/>
      <c r="BK89" s="99"/>
      <c r="BL89" s="99"/>
      <c r="BM89" s="99"/>
      <c r="BN89" s="99"/>
      <c r="BO89" s="99"/>
      <c r="BP89" s="99"/>
      <c r="BQ89" s="99"/>
      <c r="BR89" s="99"/>
    </row>
    <row r="90" spans="1:70" x14ac:dyDescent="0.25">
      <c r="A90" s="270"/>
      <c r="B90" s="271"/>
      <c r="C90" s="278"/>
      <c r="D90" s="278"/>
      <c r="E90" s="278"/>
      <c r="F90" s="278"/>
      <c r="G90" s="278"/>
      <c r="J90" s="252">
        <v>300038.40000000002</v>
      </c>
      <c r="K90" s="252">
        <v>296639.8</v>
      </c>
      <c r="L90" s="112">
        <v>293625.90000000002</v>
      </c>
      <c r="O90" s="112"/>
    </row>
    <row r="91" spans="1:70" x14ac:dyDescent="0.25">
      <c r="A91" s="270"/>
      <c r="B91" s="271"/>
      <c r="C91" s="278"/>
      <c r="D91" s="278"/>
      <c r="E91" s="278"/>
      <c r="F91" s="278"/>
      <c r="G91" s="278"/>
      <c r="J91" s="252">
        <f>J77-J90</f>
        <v>0</v>
      </c>
      <c r="K91" s="252">
        <f t="shared" ref="K91:M91" si="13">K77-K90</f>
        <v>0</v>
      </c>
      <c r="L91" s="112">
        <f t="shared" si="13"/>
        <v>0</v>
      </c>
      <c r="M91" s="112">
        <f t="shared" si="13"/>
        <v>0</v>
      </c>
      <c r="O91" s="112"/>
    </row>
    <row r="92" spans="1:70" x14ac:dyDescent="0.25">
      <c r="A92" s="270"/>
      <c r="B92" s="271"/>
      <c r="C92" s="278"/>
      <c r="D92" s="278"/>
      <c r="E92" s="278"/>
      <c r="F92" s="278"/>
      <c r="G92" s="278"/>
      <c r="O92" s="112"/>
    </row>
    <row r="93" spans="1:70" x14ac:dyDescent="0.25">
      <c r="A93" s="270"/>
      <c r="B93" s="271"/>
      <c r="C93" s="278"/>
      <c r="D93" s="278"/>
      <c r="E93" s="278"/>
      <c r="F93" s="278"/>
      <c r="G93" s="278"/>
      <c r="O93" s="112"/>
    </row>
    <row r="94" spans="1:70" x14ac:dyDescent="0.25">
      <c r="A94" s="270"/>
      <c r="D94" s="282"/>
      <c r="E94" s="282"/>
      <c r="F94" s="282"/>
      <c r="G94" s="282"/>
      <c r="H94" s="283">
        <f>H77-H87</f>
        <v>0</v>
      </c>
      <c r="I94" s="283">
        <f>I77-I87</f>
        <v>0</v>
      </c>
      <c r="J94" s="283">
        <f>J77-J87</f>
        <v>0</v>
      </c>
      <c r="K94" s="283">
        <f>K77-K87</f>
        <v>0</v>
      </c>
      <c r="L94" s="139">
        <f>L77-L87</f>
        <v>0</v>
      </c>
      <c r="M94" s="139"/>
      <c r="N94" s="139">
        <f>N77-N87</f>
        <v>0</v>
      </c>
    </row>
    <row r="95" spans="1:70" x14ac:dyDescent="0.25">
      <c r="A95" s="270"/>
      <c r="D95" s="282"/>
      <c r="E95" s="282"/>
      <c r="F95" s="282"/>
      <c r="G95" s="282"/>
      <c r="H95" s="284">
        <f>H82-H87</f>
        <v>0</v>
      </c>
      <c r="I95" s="284">
        <f>I82-I87</f>
        <v>0</v>
      </c>
      <c r="J95" s="284">
        <f>J82-J87</f>
        <v>0</v>
      </c>
      <c r="K95" s="284">
        <f>K82-K87</f>
        <v>0</v>
      </c>
      <c r="L95" s="140">
        <f>L82-L87</f>
        <v>0</v>
      </c>
      <c r="M95" s="140"/>
      <c r="N95" s="140">
        <f>N82-N87</f>
        <v>0</v>
      </c>
    </row>
    <row r="96" spans="1:70" x14ac:dyDescent="0.25">
      <c r="A96" s="270"/>
      <c r="D96" s="282"/>
      <c r="E96" s="282"/>
      <c r="F96" s="282"/>
      <c r="G96" s="282"/>
      <c r="H96" s="283"/>
      <c r="I96" s="283"/>
      <c r="J96" s="283"/>
      <c r="K96" s="283"/>
      <c r="L96" s="139"/>
      <c r="M96" s="139"/>
      <c r="N96" s="113"/>
    </row>
    <row r="97" spans="1:14" ht="21" x14ac:dyDescent="0.25">
      <c r="A97" s="270"/>
      <c r="B97" s="285" t="s">
        <v>532</v>
      </c>
      <c r="C97" s="285" t="s">
        <v>533</v>
      </c>
      <c r="D97" s="282"/>
      <c r="E97" s="282"/>
      <c r="F97" s="282"/>
      <c r="G97" s="282"/>
      <c r="H97" s="283"/>
      <c r="I97" s="283"/>
      <c r="J97" s="283"/>
      <c r="K97" s="283"/>
      <c r="L97" s="139"/>
      <c r="M97" s="139"/>
      <c r="N97" s="113"/>
    </row>
    <row r="98" spans="1:14" x14ac:dyDescent="0.25">
      <c r="A98" s="270"/>
      <c r="B98" s="286" t="s">
        <v>335</v>
      </c>
      <c r="C98" s="287">
        <v>11745208.050000001</v>
      </c>
      <c r="D98" s="282"/>
      <c r="E98" s="282"/>
      <c r="F98" s="282"/>
      <c r="G98" s="282"/>
      <c r="H98" s="283"/>
      <c r="I98" s="279"/>
      <c r="J98" s="279"/>
      <c r="K98" s="279"/>
      <c r="L98" s="113"/>
      <c r="M98" s="113"/>
      <c r="N98" s="113"/>
    </row>
    <row r="99" spans="1:14" x14ac:dyDescent="0.25">
      <c r="A99" s="270"/>
      <c r="B99" s="286" t="s">
        <v>360</v>
      </c>
      <c r="C99" s="287">
        <v>2778733.33</v>
      </c>
      <c r="D99" s="282"/>
      <c r="E99" s="282"/>
      <c r="F99" s="282"/>
      <c r="G99" s="282"/>
      <c r="H99" s="283"/>
      <c r="I99" s="279"/>
      <c r="J99" s="279"/>
      <c r="K99" s="279"/>
      <c r="L99" s="113"/>
      <c r="M99" s="113"/>
      <c r="N99" s="113"/>
    </row>
    <row r="100" spans="1:14" x14ac:dyDescent="0.25">
      <c r="A100" s="270"/>
      <c r="B100" s="286" t="s">
        <v>341</v>
      </c>
      <c r="C100" s="287">
        <v>2104022.42</v>
      </c>
      <c r="D100" s="282"/>
      <c r="E100" s="282"/>
      <c r="F100" s="282"/>
      <c r="G100" s="282"/>
      <c r="H100" s="283"/>
      <c r="I100" s="279"/>
      <c r="J100" s="279"/>
      <c r="K100" s="279"/>
      <c r="L100" s="113"/>
      <c r="M100" s="113"/>
      <c r="N100" s="113"/>
    </row>
    <row r="101" spans="1:14" x14ac:dyDescent="0.25">
      <c r="A101" s="270"/>
      <c r="B101" s="288"/>
      <c r="C101" s="289">
        <v>16627963.800000001</v>
      </c>
      <c r="D101" s="282"/>
      <c r="E101" s="282"/>
      <c r="F101" s="282"/>
      <c r="G101" s="282"/>
      <c r="H101" s="283"/>
      <c r="I101" s="279"/>
      <c r="J101" s="279"/>
      <c r="K101" s="279"/>
      <c r="L101" s="113"/>
      <c r="M101" s="113"/>
      <c r="N101" s="113"/>
    </row>
    <row r="102" spans="1:14" x14ac:dyDescent="0.25">
      <c r="A102" s="270"/>
      <c r="D102" s="282"/>
      <c r="E102" s="282"/>
      <c r="F102" s="282"/>
      <c r="G102" s="282"/>
      <c r="H102" s="283"/>
      <c r="I102" s="279"/>
      <c r="J102" s="279"/>
      <c r="K102" s="279"/>
      <c r="L102" s="113"/>
      <c r="M102" s="113"/>
      <c r="N102" s="113"/>
    </row>
    <row r="103" spans="1:14" x14ac:dyDescent="0.25">
      <c r="A103" s="270"/>
      <c r="D103" s="282"/>
      <c r="E103" s="282"/>
      <c r="F103" s="282"/>
      <c r="G103" s="282"/>
      <c r="H103" s="279"/>
      <c r="I103" s="279"/>
      <c r="J103" s="279"/>
      <c r="K103" s="279"/>
      <c r="L103" s="113"/>
      <c r="M103" s="113"/>
      <c r="N103" s="113"/>
    </row>
    <row r="104" spans="1:14" x14ac:dyDescent="0.25">
      <c r="A104" s="270"/>
      <c r="D104" s="282"/>
      <c r="E104" s="282"/>
      <c r="F104" s="282"/>
      <c r="G104" s="282"/>
      <c r="H104" s="279"/>
      <c r="I104" s="279"/>
      <c r="J104" s="279"/>
      <c r="K104" s="279"/>
      <c r="L104" s="113"/>
      <c r="M104" s="113"/>
      <c r="N104" s="113"/>
    </row>
    <row r="105" spans="1:14" x14ac:dyDescent="0.25">
      <c r="A105" s="270"/>
      <c r="D105" s="282"/>
      <c r="E105" s="282"/>
      <c r="F105" s="282"/>
      <c r="G105" s="282"/>
      <c r="H105" s="279"/>
      <c r="I105" s="279"/>
      <c r="J105" s="279"/>
      <c r="K105" s="279"/>
      <c r="L105" s="113"/>
      <c r="M105" s="113"/>
      <c r="N105" s="113"/>
    </row>
    <row r="106" spans="1:14" x14ac:dyDescent="0.25">
      <c r="A106" s="270"/>
      <c r="D106" s="282"/>
      <c r="E106" s="282"/>
      <c r="F106" s="282"/>
      <c r="G106" s="282"/>
      <c r="H106" s="279"/>
      <c r="I106" s="279"/>
      <c r="J106" s="279"/>
      <c r="K106" s="279"/>
      <c r="L106" s="113"/>
      <c r="M106" s="113"/>
      <c r="N106" s="113"/>
    </row>
    <row r="107" spans="1:14" x14ac:dyDescent="0.25">
      <c r="A107" s="270"/>
      <c r="D107" s="282"/>
      <c r="E107" s="282"/>
      <c r="F107" s="282"/>
      <c r="G107" s="282"/>
      <c r="H107" s="279"/>
      <c r="I107" s="279"/>
      <c r="J107" s="279"/>
      <c r="K107" s="279"/>
      <c r="L107" s="113"/>
      <c r="M107" s="113"/>
      <c r="N107" s="113"/>
    </row>
    <row r="108" spans="1:14" x14ac:dyDescent="0.25">
      <c r="A108" s="270"/>
      <c r="D108" s="282"/>
      <c r="E108" s="282"/>
      <c r="F108" s="282"/>
      <c r="G108" s="282"/>
      <c r="H108" s="279"/>
      <c r="I108" s="279"/>
      <c r="J108" s="279"/>
      <c r="K108" s="279"/>
      <c r="L108" s="113"/>
      <c r="M108" s="113"/>
      <c r="N108" s="113"/>
    </row>
    <row r="109" spans="1:14" x14ac:dyDescent="0.25">
      <c r="A109" s="270"/>
      <c r="D109" s="282"/>
      <c r="E109" s="282"/>
      <c r="F109" s="282"/>
      <c r="G109" s="282"/>
      <c r="H109" s="279"/>
      <c r="I109" s="279"/>
      <c r="J109" s="279"/>
      <c r="K109" s="279"/>
      <c r="L109" s="113"/>
      <c r="M109" s="113"/>
      <c r="N109" s="113"/>
    </row>
    <row r="110" spans="1:14" x14ac:dyDescent="0.25">
      <c r="A110" s="270"/>
      <c r="D110" s="282"/>
      <c r="E110" s="282"/>
      <c r="F110" s="282"/>
      <c r="G110" s="282"/>
      <c r="H110" s="279"/>
      <c r="I110" s="279"/>
      <c r="J110" s="279"/>
      <c r="K110" s="279"/>
      <c r="L110" s="113"/>
      <c r="M110" s="113"/>
      <c r="N110" s="113"/>
    </row>
    <row r="111" spans="1:14" x14ac:dyDescent="0.25">
      <c r="A111" s="270"/>
      <c r="D111" s="282"/>
      <c r="E111" s="282"/>
      <c r="F111" s="282"/>
      <c r="G111" s="282"/>
      <c r="H111" s="279"/>
      <c r="I111" s="279"/>
      <c r="J111" s="279"/>
      <c r="K111" s="279"/>
      <c r="L111" s="113"/>
      <c r="M111" s="113"/>
      <c r="N111" s="113"/>
    </row>
    <row r="112" spans="1:14" x14ac:dyDescent="0.25">
      <c r="A112" s="270"/>
      <c r="D112" s="282"/>
      <c r="E112" s="282"/>
      <c r="F112" s="282"/>
      <c r="G112" s="282"/>
      <c r="H112" s="279"/>
      <c r="I112" s="279"/>
      <c r="J112" s="279"/>
      <c r="K112" s="279"/>
      <c r="L112" s="113"/>
      <c r="M112" s="113"/>
      <c r="N112" s="113"/>
    </row>
    <row r="113" spans="1:14" x14ac:dyDescent="0.25">
      <c r="A113" s="270"/>
      <c r="D113" s="282"/>
      <c r="E113" s="282"/>
      <c r="F113" s="282"/>
      <c r="G113" s="282"/>
      <c r="H113" s="279"/>
      <c r="I113" s="279"/>
      <c r="J113" s="279"/>
      <c r="K113" s="279"/>
      <c r="L113" s="113"/>
      <c r="M113" s="113"/>
      <c r="N113" s="113"/>
    </row>
    <row r="114" spans="1:14" x14ac:dyDescent="0.25">
      <c r="A114" s="270"/>
      <c r="D114" s="282"/>
      <c r="E114" s="282"/>
      <c r="F114" s="282"/>
      <c r="G114" s="282"/>
      <c r="H114" s="279"/>
      <c r="I114" s="279"/>
      <c r="J114" s="279"/>
      <c r="K114" s="279"/>
      <c r="L114" s="113"/>
      <c r="M114" s="113"/>
      <c r="N114" s="113"/>
    </row>
  </sheetData>
  <autoFilter ref="A6:R82"/>
  <mergeCells count="62">
    <mergeCell ref="C82:G82"/>
    <mergeCell ref="B84:O84"/>
    <mergeCell ref="C85:G85"/>
    <mergeCell ref="C86:G86"/>
    <mergeCell ref="C87:G87"/>
    <mergeCell ref="A77:B77"/>
    <mergeCell ref="B78:O78"/>
    <mergeCell ref="C79:G79"/>
    <mergeCell ref="C80:G80"/>
    <mergeCell ref="C81:G81"/>
    <mergeCell ref="A61:G61"/>
    <mergeCell ref="A72:O72"/>
    <mergeCell ref="A73:A76"/>
    <mergeCell ref="B73:B76"/>
    <mergeCell ref="C73:C76"/>
    <mergeCell ref="D73:D76"/>
    <mergeCell ref="E73:E76"/>
    <mergeCell ref="F73:F76"/>
    <mergeCell ref="O73:O76"/>
    <mergeCell ref="O62:O67"/>
    <mergeCell ref="O42:O43"/>
    <mergeCell ref="O44:O45"/>
    <mergeCell ref="O49:O50"/>
    <mergeCell ref="A55:G55"/>
    <mergeCell ref="O58:O59"/>
    <mergeCell ref="A46:A47"/>
    <mergeCell ref="B46:B47"/>
    <mergeCell ref="C46:C47"/>
    <mergeCell ref="D46:D47"/>
    <mergeCell ref="E46:E47"/>
    <mergeCell ref="F46:F47"/>
    <mergeCell ref="G46:G47"/>
    <mergeCell ref="A50:A51"/>
    <mergeCell ref="O36:O37"/>
    <mergeCell ref="A39:A41"/>
    <mergeCell ref="B39:B41"/>
    <mergeCell ref="C39:C41"/>
    <mergeCell ref="D39:D41"/>
    <mergeCell ref="E39:E41"/>
    <mergeCell ref="F39:F41"/>
    <mergeCell ref="G39:G41"/>
    <mergeCell ref="O39:O41"/>
    <mergeCell ref="A7:O7"/>
    <mergeCell ref="A8:O8"/>
    <mergeCell ref="O21:O27"/>
    <mergeCell ref="O34:O35"/>
    <mergeCell ref="O9:O15"/>
    <mergeCell ref="N1:O1"/>
    <mergeCell ref="A2:O2"/>
    <mergeCell ref="A3:A6"/>
    <mergeCell ref="B3:B6"/>
    <mergeCell ref="C3:C6"/>
    <mergeCell ref="D3:G5"/>
    <mergeCell ref="H3:N3"/>
    <mergeCell ref="O3:O6"/>
    <mergeCell ref="H4:H5"/>
    <mergeCell ref="I4:I5"/>
    <mergeCell ref="J4:J5"/>
    <mergeCell ref="K4:K5"/>
    <mergeCell ref="L4:L5"/>
    <mergeCell ref="M4:M5"/>
    <mergeCell ref="N4:N6"/>
  </mergeCells>
  <printOptions gridLines="1"/>
  <pageMargins left="0.23611111111111102" right="0.23611111111111102" top="0.78750000000000009" bottom="0" header="0.51180555555555496" footer="0.51180555555555496"/>
  <pageSetup paperSize="9" scale="50" firstPageNumber="0" fitToHeight="0" pageOrder="overThenDown" orientation="landscape" cellComments="atEnd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  <pageSetUpPr fitToPage="1"/>
  </sheetPr>
  <dimension ref="A1:IW16"/>
  <sheetViews>
    <sheetView zoomScale="89" workbookViewId="0">
      <selection activeCell="I11" sqref="I11"/>
    </sheetView>
  </sheetViews>
  <sheetFormatPr defaultColWidth="9.140625" defaultRowHeight="15.75" x14ac:dyDescent="0.25"/>
  <cols>
    <col min="1" max="1" width="6.28515625" style="1" customWidth="1"/>
    <col min="2" max="2" width="79" style="2" customWidth="1"/>
    <col min="3" max="3" width="12" style="2" customWidth="1"/>
    <col min="4" max="4" width="16.28515625" style="2" customWidth="1"/>
    <col min="5" max="5" width="11.7109375" style="2" customWidth="1"/>
    <col min="6" max="6" width="11.7109375" style="2" hidden="1" customWidth="1"/>
    <col min="7" max="9" width="11.7109375" style="2" customWidth="1"/>
    <col min="10" max="10" width="0" style="2" hidden="1" customWidth="1"/>
    <col min="11" max="257" width="9.140625" style="2"/>
  </cols>
  <sheetData>
    <row r="1" spans="1:10" ht="47.25" customHeight="1" x14ac:dyDescent="0.25">
      <c r="A1" s="4"/>
      <c r="B1" s="5"/>
      <c r="C1" s="6"/>
      <c r="D1" s="388" t="s">
        <v>416</v>
      </c>
      <c r="E1" s="388"/>
      <c r="F1" s="388"/>
      <c r="G1" s="388"/>
      <c r="H1" s="388"/>
    </row>
    <row r="2" spans="1:10" ht="37.5" customHeight="1" x14ac:dyDescent="0.25">
      <c r="A2" s="291" t="s">
        <v>226</v>
      </c>
      <c r="B2" s="291"/>
      <c r="C2" s="291"/>
      <c r="D2" s="291"/>
      <c r="E2" s="291"/>
      <c r="F2" s="291"/>
      <c r="G2" s="291"/>
      <c r="H2" s="291"/>
    </row>
    <row r="3" spans="1:10" ht="37.5" customHeight="1" x14ac:dyDescent="0.25">
      <c r="A3" s="293" t="s">
        <v>2</v>
      </c>
      <c r="B3" s="295" t="s">
        <v>227</v>
      </c>
      <c r="C3" s="294" t="s">
        <v>4</v>
      </c>
      <c r="D3" s="294" t="s">
        <v>228</v>
      </c>
      <c r="E3" s="294" t="s">
        <v>417</v>
      </c>
      <c r="F3" s="294"/>
      <c r="G3" s="294"/>
      <c r="H3" s="294"/>
      <c r="I3" s="294"/>
      <c r="J3" s="294"/>
    </row>
    <row r="4" spans="1:10" ht="78.75" customHeight="1" x14ac:dyDescent="0.25">
      <c r="A4" s="293"/>
      <c r="B4" s="295"/>
      <c r="C4" s="294"/>
      <c r="D4" s="294"/>
      <c r="E4" s="8" t="str">
        <f>'!!!Мероприятия подпрограммы 2'!H4:H5</f>
        <v>Отчетный  финансовый год</v>
      </c>
      <c r="F4" s="8" t="str">
        <f>'!!!Мероприятия подпрограммы 2'!I4:I5</f>
        <v>Текущий  финансовый год</v>
      </c>
      <c r="G4" s="8" t="s">
        <v>418</v>
      </c>
      <c r="H4" s="8" t="str">
        <f>'Показатели подпрограммы 1'!H4</f>
        <v>Очередной финансовый год</v>
      </c>
      <c r="I4" s="8" t="s">
        <v>419</v>
      </c>
      <c r="J4" s="8" t="s">
        <v>420</v>
      </c>
    </row>
    <row r="5" spans="1:10" ht="25.5" customHeight="1" x14ac:dyDescent="0.25">
      <c r="A5" s="293"/>
      <c r="B5" s="295"/>
      <c r="C5" s="294"/>
      <c r="D5" s="294"/>
      <c r="E5" s="342">
        <v>2022</v>
      </c>
      <c r="F5" s="342"/>
      <c r="G5" s="342">
        <v>2023</v>
      </c>
      <c r="H5" s="342">
        <v>2024</v>
      </c>
      <c r="I5" s="319">
        <v>2025</v>
      </c>
      <c r="J5" s="319"/>
    </row>
    <row r="6" spans="1:10" ht="25.5" customHeight="1" x14ac:dyDescent="0.25">
      <c r="A6" s="293"/>
      <c r="B6" s="295"/>
      <c r="C6" s="294"/>
      <c r="D6" s="294"/>
      <c r="E6" s="343"/>
      <c r="F6" s="343"/>
      <c r="G6" s="343"/>
      <c r="H6" s="343"/>
      <c r="I6" s="319"/>
      <c r="J6" s="319"/>
    </row>
    <row r="7" spans="1:10" ht="10.5" customHeight="1" x14ac:dyDescent="0.25">
      <c r="A7" s="293"/>
      <c r="B7" s="295"/>
      <c r="C7" s="294"/>
      <c r="D7" s="294"/>
      <c r="E7" s="344"/>
      <c r="F7" s="344"/>
      <c r="G7" s="344"/>
      <c r="H7" s="344"/>
      <c r="I7" s="319"/>
      <c r="J7" s="319"/>
    </row>
    <row r="8" spans="1:10" ht="33.75" customHeight="1" x14ac:dyDescent="0.25">
      <c r="A8" s="307" t="s">
        <v>421</v>
      </c>
      <c r="B8" s="307"/>
      <c r="C8" s="307"/>
      <c r="D8" s="307"/>
      <c r="E8" s="307"/>
      <c r="F8" s="307"/>
      <c r="G8" s="307"/>
      <c r="H8" s="307"/>
      <c r="I8" s="307"/>
    </row>
    <row r="9" spans="1:10" ht="57.75" customHeight="1" x14ac:dyDescent="0.25">
      <c r="A9" s="386" t="s">
        <v>422</v>
      </c>
      <c r="B9" s="386"/>
      <c r="C9" s="386"/>
      <c r="D9" s="386"/>
      <c r="E9" s="386"/>
      <c r="F9" s="386"/>
      <c r="G9" s="386"/>
      <c r="H9" s="386"/>
      <c r="I9" s="386"/>
    </row>
    <row r="10" spans="1:10" ht="65.25" customHeight="1" x14ac:dyDescent="0.25">
      <c r="A10" s="11" t="s">
        <v>66</v>
      </c>
      <c r="B10" s="17" t="s">
        <v>67</v>
      </c>
      <c r="C10" s="8" t="s">
        <v>18</v>
      </c>
      <c r="D10" s="9" t="s">
        <v>232</v>
      </c>
      <c r="E10" s="8">
        <v>17</v>
      </c>
      <c r="F10" s="8"/>
      <c r="G10" s="8">
        <v>18.100000000000001</v>
      </c>
      <c r="H10" s="8">
        <v>18.100000000000001</v>
      </c>
      <c r="I10" s="8">
        <v>18.100000000000001</v>
      </c>
      <c r="J10" s="8"/>
    </row>
    <row r="11" spans="1:10" ht="33.75" customHeight="1" x14ac:dyDescent="0.25">
      <c r="A11" s="387" t="s">
        <v>423</v>
      </c>
      <c r="B11" s="387"/>
      <c r="C11" s="387"/>
      <c r="D11" s="387"/>
      <c r="E11" s="387"/>
      <c r="F11" s="387"/>
      <c r="G11" s="387"/>
      <c r="H11" s="387"/>
    </row>
    <row r="12" spans="1:10" ht="57.75" customHeight="1" x14ac:dyDescent="0.25">
      <c r="A12" s="11" t="s">
        <v>34</v>
      </c>
      <c r="B12" s="17" t="s">
        <v>69</v>
      </c>
      <c r="C12" s="8" t="s">
        <v>18</v>
      </c>
      <c r="D12" s="9" t="s">
        <v>232</v>
      </c>
      <c r="E12" s="8">
        <v>41</v>
      </c>
      <c r="F12" s="8"/>
      <c r="G12" s="8">
        <v>43</v>
      </c>
      <c r="H12" s="8">
        <v>45</v>
      </c>
      <c r="I12" s="8">
        <v>46</v>
      </c>
      <c r="J12" s="8"/>
    </row>
    <row r="13" spans="1:10" s="30" customFormat="1" ht="23.25" customHeight="1" x14ac:dyDescent="0.2">
      <c r="A13" s="302" t="s">
        <v>424</v>
      </c>
      <c r="B13" s="302"/>
      <c r="C13" s="302"/>
      <c r="D13" s="302"/>
      <c r="E13" s="302"/>
      <c r="F13" s="302"/>
      <c r="G13" s="302"/>
      <c r="H13" s="302"/>
    </row>
    <row r="14" spans="1:10" s="53" customFormat="1" ht="52.5" customHeight="1" x14ac:dyDescent="0.2">
      <c r="A14" s="11" t="s">
        <v>71</v>
      </c>
      <c r="B14" s="17" t="s">
        <v>425</v>
      </c>
      <c r="C14" s="8" t="s">
        <v>18</v>
      </c>
      <c r="D14" s="9" t="s">
        <v>232</v>
      </c>
      <c r="E14" s="8">
        <v>29</v>
      </c>
      <c r="F14" s="8"/>
      <c r="G14" s="8">
        <v>31</v>
      </c>
      <c r="H14" s="8">
        <v>33</v>
      </c>
      <c r="I14" s="8">
        <v>34</v>
      </c>
      <c r="J14" s="8"/>
    </row>
    <row r="16" spans="1:10" x14ac:dyDescent="0.25">
      <c r="B16" s="2" t="s">
        <v>95</v>
      </c>
      <c r="C16" s="53"/>
      <c r="D16" s="53"/>
    </row>
  </sheetData>
  <mergeCells count="17">
    <mergeCell ref="D1:H1"/>
    <mergeCell ref="A2:H2"/>
    <mergeCell ref="A3:A7"/>
    <mergeCell ref="B3:B7"/>
    <mergeCell ref="C3:C7"/>
    <mergeCell ref="D3:D7"/>
    <mergeCell ref="E3:J3"/>
    <mergeCell ref="E5:E7"/>
    <mergeCell ref="F5:F7"/>
    <mergeCell ref="G5:G7"/>
    <mergeCell ref="H5:H7"/>
    <mergeCell ref="I5:I7"/>
    <mergeCell ref="J5:J7"/>
    <mergeCell ref="A8:I8"/>
    <mergeCell ref="A9:I9"/>
    <mergeCell ref="A11:H11"/>
    <mergeCell ref="A13:H13"/>
  </mergeCells>
  <printOptions gridLines="1"/>
  <pageMargins left="0.51180555555555496" right="0.31527777777777799" top="0.55138888888888904" bottom="0.35416666666666702" header="0.51180555555555496" footer="0.51180555555555496"/>
  <pageSetup paperSize="9" scale="8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103</vt:i4>
      </vt:variant>
    </vt:vector>
  </HeadingPairs>
  <TitlesOfParts>
    <vt:vector size="118" baseType="lpstr">
      <vt:lpstr>Показатели</vt:lpstr>
      <vt:lpstr>Распределение расходов</vt:lpstr>
      <vt:lpstr>Ресурсное обеспечение</vt:lpstr>
      <vt:lpstr>КАИП </vt:lpstr>
      <vt:lpstr>НИД</vt:lpstr>
      <vt:lpstr>Мун.задания</vt:lpstr>
      <vt:lpstr>Показатели подпрограммы 1</vt:lpstr>
      <vt:lpstr>Мероприятия подпрограммы 1</vt:lpstr>
      <vt:lpstr>Показатели подпрограммы 2</vt:lpstr>
      <vt:lpstr>!!!Мероприятия подпрограммы 2</vt:lpstr>
      <vt:lpstr>Показатели подпрограммы 3</vt:lpstr>
      <vt:lpstr>!!!Мероприятия подпрограммы 3</vt:lpstr>
      <vt:lpstr>Показатели подпрограммы 4</vt:lpstr>
      <vt:lpstr>!!!Мероприятия подпрограммы 4</vt:lpstr>
      <vt:lpstr>Лист1</vt:lpstr>
      <vt:lpstr>'!!!Мероприятия подпрограммы 2'!Print_Titles</vt:lpstr>
      <vt:lpstr>'!!!Мероприятия подпрограммы 3'!Print_Titles</vt:lpstr>
      <vt:lpstr>'!!!Мероприятия подпрограммы 4'!Print_Titles</vt:lpstr>
      <vt:lpstr>'КАИП '!Print_Titles</vt:lpstr>
      <vt:lpstr>'Мероприятия подпрограммы 1'!Print_Titles</vt:lpstr>
      <vt:lpstr>Показатели!Print_Titles</vt:lpstr>
      <vt:lpstr>'Показатели подпрограммы 1'!Print_Titles</vt:lpstr>
      <vt:lpstr>'Показатели подпрограммы 2'!Print_Titles</vt:lpstr>
      <vt:lpstr>'Показатели подпрограммы 3'!Print_Titles</vt:lpstr>
      <vt:lpstr>'Распределение расходов'!Print_Titles</vt:lpstr>
      <vt:lpstr>'Ресурсное обеспечение'!Print_Titles</vt:lpstr>
      <vt:lpstr>'Мероприятия подпрограммы 1'!Z_2166B299_1DBB_4BE8_98C9_E9EFB21DCA26__wvu_FilterData</vt:lpstr>
      <vt:lpstr>'Мероприятия подпрограммы 1'!Z_2715DACA_7FC2_4162_875B_92B3FB82D8B1__wvu_FilterData</vt:lpstr>
      <vt:lpstr>'Мероприятия подпрограммы 1'!Z_29BFB567_1C85_481C_A8AF_8210D8E0792F__wvu_FilterData</vt:lpstr>
      <vt:lpstr>'КАИП '!Z_4767DD30_F6FB_4FF0_A429_8866A8232500__wvu_FilterData</vt:lpstr>
      <vt:lpstr>'Мероприятия подпрограммы 1'!Z_4767DD30_F6FB_4FF0_A429_8866A8232500__wvu_FilterData</vt:lpstr>
      <vt:lpstr>'!!!Мероприятия подпрограммы 2'!Z_4767DD30_F6FB_4FF0_A429_8866A8232500__wvu_PrintArea</vt:lpstr>
      <vt:lpstr>'!!!Мероприятия подпрограммы 3'!Z_4767DD30_F6FB_4FF0_A429_8866A8232500__wvu_PrintArea</vt:lpstr>
      <vt:lpstr>'!!!Мероприятия подпрограммы 4'!Z_4767DD30_F6FB_4FF0_A429_8866A8232500__wvu_PrintArea</vt:lpstr>
      <vt:lpstr>'КАИП '!Z_4767DD30_F6FB_4FF0_A429_8866A8232500__wvu_PrintArea</vt:lpstr>
      <vt:lpstr>'Мероприятия подпрограммы 1'!Z_4767DD30_F6FB_4FF0_A429_8866A8232500__wvu_PrintArea</vt:lpstr>
      <vt:lpstr>Показатели!Z_4767DD30_F6FB_4FF0_A429_8866A8232500__wvu_PrintArea</vt:lpstr>
      <vt:lpstr>'Показатели подпрограммы 1'!Z_4767DD30_F6FB_4FF0_A429_8866A8232500__wvu_PrintArea</vt:lpstr>
      <vt:lpstr>'Показатели подпрограммы 2'!Z_4767DD30_F6FB_4FF0_A429_8866A8232500__wvu_PrintArea</vt:lpstr>
      <vt:lpstr>'Показатели подпрограммы 3'!Z_4767DD30_F6FB_4FF0_A429_8866A8232500__wvu_PrintArea</vt:lpstr>
      <vt:lpstr>'Показатели подпрограммы 4'!Z_4767DD30_F6FB_4FF0_A429_8866A8232500__wvu_PrintArea</vt:lpstr>
      <vt:lpstr>'Распределение расходов'!Z_4767DD30_F6FB_4FF0_A429_8866A8232500__wvu_PrintArea</vt:lpstr>
      <vt:lpstr>'Ресурсное обеспечение'!Z_4767DD30_F6FB_4FF0_A429_8866A8232500__wvu_PrintArea</vt:lpstr>
      <vt:lpstr>'!!!Мероприятия подпрограммы 2'!Z_4767DD30_F6FB_4FF0_A429_8866A8232500__wvu_PrintTitles</vt:lpstr>
      <vt:lpstr>'!!!Мероприятия подпрограммы 3'!Z_4767DD30_F6FB_4FF0_A429_8866A8232500__wvu_PrintTitles</vt:lpstr>
      <vt:lpstr>'!!!Мероприятия подпрограммы 4'!Z_4767DD30_F6FB_4FF0_A429_8866A8232500__wvu_PrintTitles</vt:lpstr>
      <vt:lpstr>'КАИП '!Z_4767DD30_F6FB_4FF0_A429_8866A8232500__wvu_PrintTitles</vt:lpstr>
      <vt:lpstr>'Мероприятия подпрограммы 1'!Z_4767DD30_F6FB_4FF0_A429_8866A8232500__wvu_PrintTitles</vt:lpstr>
      <vt:lpstr>Показатели!Z_4767DD30_F6FB_4FF0_A429_8866A8232500__wvu_PrintTitles</vt:lpstr>
      <vt:lpstr>'Показатели подпрограммы 1'!Z_4767DD30_F6FB_4FF0_A429_8866A8232500__wvu_PrintTitles</vt:lpstr>
      <vt:lpstr>'Показатели подпрограммы 2'!Z_4767DD30_F6FB_4FF0_A429_8866A8232500__wvu_PrintTitles</vt:lpstr>
      <vt:lpstr>'Показатели подпрограммы 3'!Z_4767DD30_F6FB_4FF0_A429_8866A8232500__wvu_PrintTitles</vt:lpstr>
      <vt:lpstr>'Распределение расходов'!Z_4767DD30_F6FB_4FF0_A429_8866A8232500__wvu_PrintTitles</vt:lpstr>
      <vt:lpstr>'Ресурсное обеспечение'!Z_4767DD30_F6FB_4FF0_A429_8866A8232500__wvu_PrintTitles</vt:lpstr>
      <vt:lpstr>'!!!Мероприятия подпрограммы 2'!Z_4767DD30_F6FB_4FF0_A429_8866A8232500__wvu_Rows</vt:lpstr>
      <vt:lpstr>'!!!Мероприятия подпрограммы 3'!Z_4767DD30_F6FB_4FF0_A429_8866A8232500__wvu_Rows</vt:lpstr>
      <vt:lpstr>'КАИП '!Z_4767DD30_F6FB_4FF0_A429_8866A8232500__wvu_Rows</vt:lpstr>
      <vt:lpstr>'Мероприятия подпрограммы 1'!Z_484BD7FD_1D3D_4528_954E_A98D5B59AC9C__wvu_FilterData</vt:lpstr>
      <vt:lpstr>'КАИП '!Z_7C917F30_361A_4C86_9002_2134EAE2E3CF__wvu_FilterData</vt:lpstr>
      <vt:lpstr>'Мероприятия подпрограммы 1'!Z_7C917F30_361A_4C86_9002_2134EAE2E3CF__wvu_FilterData</vt:lpstr>
      <vt:lpstr>'!!!Мероприятия подпрограммы 2'!Z_7C917F30_361A_4C86_9002_2134EAE2E3CF__wvu_PrintArea</vt:lpstr>
      <vt:lpstr>'Мероприятия подпрограммы 1'!Z_7C917F30_361A_4C86_9002_2134EAE2E3CF__wvu_PrintArea</vt:lpstr>
      <vt:lpstr>'Показатели подпрограммы 1'!Z_7C917F30_361A_4C86_9002_2134EAE2E3CF__wvu_PrintArea</vt:lpstr>
      <vt:lpstr>'Показатели подпрограммы 2'!Z_7C917F30_361A_4C86_9002_2134EAE2E3CF__wvu_PrintArea</vt:lpstr>
      <vt:lpstr>'Показатели подпрограммы 3'!Z_7C917F30_361A_4C86_9002_2134EAE2E3CF__wvu_PrintArea</vt:lpstr>
      <vt:lpstr>'Показатели подпрограммы 4'!Z_7C917F30_361A_4C86_9002_2134EAE2E3CF__wvu_PrintArea</vt:lpstr>
      <vt:lpstr>'Ресурсное обеспечение'!Z_7C917F30_361A_4C86_9002_2134EAE2E3CF__wvu_PrintArea</vt:lpstr>
      <vt:lpstr>'!!!Мероприятия подпрограммы 2'!Z_7C917F30_361A_4C86_9002_2134EAE2E3CF__wvu_PrintTitles</vt:lpstr>
      <vt:lpstr>'!!!Мероприятия подпрограммы 3'!Z_7C917F30_361A_4C86_9002_2134EAE2E3CF__wvu_PrintTitles</vt:lpstr>
      <vt:lpstr>'!!!Мероприятия подпрограммы 4'!Z_7C917F30_361A_4C86_9002_2134EAE2E3CF__wvu_PrintTitles</vt:lpstr>
      <vt:lpstr>'Мероприятия подпрограммы 1'!Z_7C917F30_361A_4C86_9002_2134EAE2E3CF__wvu_PrintTitles</vt:lpstr>
      <vt:lpstr>'Показатели подпрограммы 1'!Z_7C917F30_361A_4C86_9002_2134EAE2E3CF__wvu_PrintTitles</vt:lpstr>
      <vt:lpstr>'Показатели подпрограммы 2'!Z_7C917F30_361A_4C86_9002_2134EAE2E3CF__wvu_PrintTitles</vt:lpstr>
      <vt:lpstr>'Показатели подпрограммы 3'!Z_7C917F30_361A_4C86_9002_2134EAE2E3CF__wvu_PrintTitles</vt:lpstr>
      <vt:lpstr>'Ресурсное обеспечение'!Z_7C917F30_361A_4C86_9002_2134EAE2E3CF__wvu_PrintTitles</vt:lpstr>
      <vt:lpstr>'!!!Мероприятия подпрограммы 3'!Z_7C917F30_361A_4C86_9002_2134EAE2E3CF__wvu_Rows</vt:lpstr>
      <vt:lpstr>'Мероприятия подпрограммы 1'!Z_81F2AFB8_21DA_4513_90AB_0A09D7D72D56__wvu_FilterData</vt:lpstr>
      <vt:lpstr>'Мероприятия подпрограммы 1'!Z_AD6F79BD_847B_4421_A1AA_268A55FACAB4__wvu_FilterData</vt:lpstr>
      <vt:lpstr>'Мероприятия подпрограммы 1'!Z_B45C2115_52AF_4E7B_8578_551FB3CF371E__wvu_FilterData</vt:lpstr>
      <vt:lpstr>'Мероприятия подпрограммы 1'!Z_C75D4C66_EC35_48DB_8FCD_E29923CDB091__wvu_FilterData</vt:lpstr>
      <vt:lpstr>'КАИП '!Z_CDE1D6F6_68DF_42F8_B01A_FF6465B24CCD__wvu_FilterData</vt:lpstr>
      <vt:lpstr>'Мероприятия подпрограммы 1'!Z_CDE1D6F6_68DF_42F8_B01A_FF6465B24CCD__wvu_FilterData</vt:lpstr>
      <vt:lpstr>'!!!Мероприятия подпрограммы 2'!Z_CDE1D6F6_68DF_42F8_B01A_FF6465B24CCD__wvu_PrintArea</vt:lpstr>
      <vt:lpstr>'!!!Мероприятия подпрограммы 3'!Z_CDE1D6F6_68DF_42F8_B01A_FF6465B24CCD__wvu_PrintArea</vt:lpstr>
      <vt:lpstr>'!!!Мероприятия подпрограммы 4'!Z_CDE1D6F6_68DF_42F8_B01A_FF6465B24CCD__wvu_PrintArea</vt:lpstr>
      <vt:lpstr>'Мероприятия подпрограммы 1'!Z_CDE1D6F6_68DF_42F8_B01A_FF6465B24CCD__wvu_PrintArea</vt:lpstr>
      <vt:lpstr>'Показатели подпрограммы 1'!Z_CDE1D6F6_68DF_42F8_B01A_FF6465B24CCD__wvu_PrintArea</vt:lpstr>
      <vt:lpstr>'Показатели подпрограммы 2'!Z_CDE1D6F6_68DF_42F8_B01A_FF6465B24CCD__wvu_PrintArea</vt:lpstr>
      <vt:lpstr>'Показатели подпрограммы 3'!Z_CDE1D6F6_68DF_42F8_B01A_FF6465B24CCD__wvu_PrintArea</vt:lpstr>
      <vt:lpstr>'Показатели подпрограммы 4'!Z_CDE1D6F6_68DF_42F8_B01A_FF6465B24CCD__wvu_PrintArea</vt:lpstr>
      <vt:lpstr>'Распределение расходов'!Z_CDE1D6F6_68DF_42F8_B01A_FF6465B24CCD__wvu_PrintArea</vt:lpstr>
      <vt:lpstr>'Ресурсное обеспечение'!Z_CDE1D6F6_68DF_42F8_B01A_FF6465B24CCD__wvu_PrintArea</vt:lpstr>
      <vt:lpstr>'!!!Мероприятия подпрограммы 2'!Z_CDE1D6F6_68DF_42F8_B01A_FF6465B24CCD__wvu_PrintTitles</vt:lpstr>
      <vt:lpstr>'!!!Мероприятия подпрограммы 3'!Z_CDE1D6F6_68DF_42F8_B01A_FF6465B24CCD__wvu_PrintTitles</vt:lpstr>
      <vt:lpstr>'!!!Мероприятия подпрограммы 4'!Z_CDE1D6F6_68DF_42F8_B01A_FF6465B24CCD__wvu_PrintTitles</vt:lpstr>
      <vt:lpstr>'Мероприятия подпрограммы 1'!Z_CDE1D6F6_68DF_42F8_B01A_FF6465B24CCD__wvu_PrintTitles</vt:lpstr>
      <vt:lpstr>'Показатели подпрограммы 1'!Z_CDE1D6F6_68DF_42F8_B01A_FF6465B24CCD__wvu_PrintTitles</vt:lpstr>
      <vt:lpstr>'Показатели подпрограммы 2'!Z_CDE1D6F6_68DF_42F8_B01A_FF6465B24CCD__wvu_PrintTitles</vt:lpstr>
      <vt:lpstr>'Показатели подпрограммы 3'!Z_CDE1D6F6_68DF_42F8_B01A_FF6465B24CCD__wvu_PrintTitles</vt:lpstr>
      <vt:lpstr>'Распределение расходов'!Z_CDE1D6F6_68DF_42F8_B01A_FF6465B24CCD__wvu_PrintTitles</vt:lpstr>
      <vt:lpstr>'Ресурсное обеспечение'!Z_CDE1D6F6_68DF_42F8_B01A_FF6465B24CCD__wvu_PrintTitles</vt:lpstr>
      <vt:lpstr>'!!!Мероприятия подпрограммы 2'!Z_CDE1D6F6_68DF_42F8_B01A_FF6465B24CCD__wvu_Rows</vt:lpstr>
      <vt:lpstr>'!!!Мероприятия подпрограммы 3'!Z_CDE1D6F6_68DF_42F8_B01A_FF6465B24CCD__wvu_Rows</vt:lpstr>
      <vt:lpstr>'Мероприятия подпрограммы 1'!Z_D97B14A5_4ECD_4EB7_B8A7_D41E462F19A2__wvu_FilterData</vt:lpstr>
      <vt:lpstr>'Мероприятия подпрограммы 1'!Z_FAC3C627_8E23_41AB_B3FB_95B33614D8DB__wvu_FilterData</vt:lpstr>
      <vt:lpstr>'!!!Мероприятия подпрограммы 2'!Область_печати</vt:lpstr>
      <vt:lpstr>'!!!Мероприятия подпрограммы 3'!Область_печати</vt:lpstr>
      <vt:lpstr>'!!!Мероприятия подпрограммы 4'!Область_печати</vt:lpstr>
      <vt:lpstr>'КАИП '!Область_печати</vt:lpstr>
      <vt:lpstr>'Мероприятия подпрограммы 1'!Область_печати</vt:lpstr>
      <vt:lpstr>Мун.задания!Область_печати</vt:lpstr>
      <vt:lpstr>Показатели!Область_печати</vt:lpstr>
      <vt:lpstr>'Показатели подпрограммы 1'!Область_печати</vt:lpstr>
      <vt:lpstr>'Показатели подпрограммы 2'!Область_печати</vt:lpstr>
      <vt:lpstr>'Показатели подпрограммы 3'!Область_печати</vt:lpstr>
      <vt:lpstr>'Показатели подпрограммы 4'!Область_печати</vt:lpstr>
      <vt:lpstr>'Распределение расходов'!Область_печати</vt:lpstr>
      <vt:lpstr>'Ресурсное обеспечение'!Область_печати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popova</dc:creator>
  <dc:description/>
  <cp:lastModifiedBy>User</cp:lastModifiedBy>
  <cp:revision>6</cp:revision>
  <cp:lastPrinted>2023-05-22T05:32:53Z</cp:lastPrinted>
  <dcterms:created xsi:type="dcterms:W3CDTF">2005-05-23T12:57:53Z</dcterms:created>
  <dcterms:modified xsi:type="dcterms:W3CDTF">2023-06-16T07:56:02Z</dcterms:modified>
  <dc:language>en-US</dc:language>
</cp:coreProperties>
</file>