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tabRatio="669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r:id="rId4"/>
    <sheet name="НИД" sheetId="5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  <sheet name="Лист3" sheetId="17" r:id="rId17"/>
  </sheets>
  <definedNames>
    <definedName name="_xlnm._FilterDatabase" localSheetId="3" hidden="1">'КАИП '!$A$5:$J$5</definedName>
    <definedName name="_xlnm._FilterDatabase" localSheetId="7" hidden="1">'Мероприятия подпрограммы 1'!$A$6:$S$97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1'!$A$6:$S$92</definedName>
    <definedName name="Z_2715DACA_7FC2_4162_875B_92B3FB82D8B1__wvu_FilterData" localSheetId="7">'Мероприятия подпрограммы 1'!$A$6:$S$92</definedName>
    <definedName name="Z_29BFB567_1C85_481C_A8AF_8210D8E0792F__wvu_FilterData" localSheetId="7">'Мероприятия подпрограммы 1'!$A$6:$S$92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1'!$A$6:$S$92</definedName>
    <definedName name="Z_4767DD30_F6FB_4FF0_A429_8866A8232500__wvu_PrintArea" localSheetId="9">'!!!Мероприятия подпрограммы 2'!$A$1:$P$18</definedName>
    <definedName name="Z_4767DD30_F6FB_4FF0_A429_8866A8232500__wvu_PrintArea" localSheetId="11">'!!!Мероприятия подпрограммы 3'!$A$1:$O$48</definedName>
    <definedName name="Z_4767DD30_F6FB_4FF0_A429_8866A8232500__wvu_PrintArea" localSheetId="13">'!!!Мероприятия подпрограммы 4'!$A$1:$O$15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1'!$A$1:$P$92</definedName>
    <definedName name="Z_4767DD30_F6FB_4FF0_A429_8866A8232500__wvu_PrintArea" localSheetId="0">Показатели!$A$2:$D$65</definedName>
    <definedName name="Z_4767DD30_F6FB_4FF0_A429_8866A8232500__wvu_PrintArea" localSheetId="6">'Показатели подпрограммы 1'!$A$1:$C$30</definedName>
    <definedName name="Z_4767DD30_F6FB_4FF0_A429_8866A8232500__wvu_PrintArea" localSheetId="8">'Показатели подпрограммы 2'!$A$1:$D$15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расходов'!$A$1:$N$26</definedName>
    <definedName name="Z_4767DD30_F6FB_4FF0_A429_8866A8232500__wvu_PrintArea" localSheetId="2">'Ресурсное обеспечение'!$A$1:$K$41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2'!$17:$17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1'!$A$6:$S$92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1'!$A$6:$S$92</definedName>
    <definedName name="Z_7C917F30_361A_4C86_9002_2134EAE2E3CF__wvu_PrintArea" localSheetId="9">'!!!Мероприятия подпрограммы 2'!$A$1:$P$18</definedName>
    <definedName name="Z_7C917F30_361A_4C86_9002_2134EAE2E3CF__wvu_PrintArea" localSheetId="7">'Мероприятия подпрограммы 1'!$A$1:$P$92</definedName>
    <definedName name="Z_7C917F30_361A_4C86_9002_2134EAE2E3CF__wvu_PrintArea" localSheetId="6">'Показатели подпрограммы 1'!$A$1:$C$30</definedName>
    <definedName name="Z_7C917F30_361A_4C86_9002_2134EAE2E3CF__wvu_PrintArea" localSheetId="8">'Показатели подпрограммы 2'!$A$1:$D$15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обеспечение'!$A$1:$K$41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1'!$A$6:$S$92</definedName>
    <definedName name="Z_AD6F79BD_847B_4421_A1AA_268A55FACAB4__wvu_FilterData" localSheetId="7">'Мероприятия подпрограммы 1'!$A$6:$S$92</definedName>
    <definedName name="Z_B45C2115_52AF_4E7B_8578_551FB3CF371E__wvu_FilterData" localSheetId="7">'Мероприятия подпрограммы 1'!$A$6:$S$92</definedName>
    <definedName name="Z_C75D4C66_EC35_48DB_8FCD_E29923CDB091__wvu_FilterData" localSheetId="7">'Мероприятия подпрограммы 1'!$A$6:$S$92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1'!$A$6:$S$92</definedName>
    <definedName name="Z_CDE1D6F6_68DF_42F8_B01A_FF6465B24CCD__wvu_PrintArea" localSheetId="9">'!!!Мероприятия подпрограммы 2'!$A$1:$P$18</definedName>
    <definedName name="Z_CDE1D6F6_68DF_42F8_B01A_FF6465B24CCD__wvu_PrintArea" localSheetId="11">'!!!Мероприятия подпрограммы 3'!$A$1:$O$48</definedName>
    <definedName name="Z_CDE1D6F6_68DF_42F8_B01A_FF6465B24CCD__wvu_PrintArea" localSheetId="13">'!!!Мероприятия подпрограммы 4'!$A$1:$O$15</definedName>
    <definedName name="Z_CDE1D6F6_68DF_42F8_B01A_FF6465B24CCD__wvu_PrintArea" localSheetId="7">'Мероприятия подпрограммы 1'!$A$1:$P$92</definedName>
    <definedName name="Z_CDE1D6F6_68DF_42F8_B01A_FF6465B24CCD__wvu_PrintArea" localSheetId="6">'Показатели подпрограммы 1'!$A$1:$C$30</definedName>
    <definedName name="Z_CDE1D6F6_68DF_42F8_B01A_FF6465B24CCD__wvu_PrintArea" localSheetId="8">'Показатели подпрограммы 2'!$A$1:$D$15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расходов'!$A$1:$N$26</definedName>
    <definedName name="Z_CDE1D6F6_68DF_42F8_B01A_FF6465B24CCD__wvu_PrintArea" localSheetId="2">'Ресурсное обеспечение'!$A$1:$K$41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2'!$17:$17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1'!$A$6:$S$92</definedName>
    <definedName name="Z_FAC3C627_8E23_41AB_B3FB_95B33614D8DB__wvu_FilterData" localSheetId="7">'Мероприятия подпрограммы 1'!$A$6:$S$92</definedName>
    <definedName name="_xlnm.Print_Area" localSheetId="9">'!!!Мероприятия подпрограммы 2'!$A$1:$P$27</definedName>
    <definedName name="_xlnm.Print_Area" localSheetId="11">'!!!Мероприятия подпрограммы 3'!$A$1:$O$31</definedName>
    <definedName name="_xlnm.Print_Area" localSheetId="13">'!!!Мероприятия подпрограммы 4'!$A$1:$O$26</definedName>
    <definedName name="_xlnm.Print_Area" localSheetId="3">'КАИП '!$A$1:$J$19</definedName>
    <definedName name="_xlnm.Print_Area" localSheetId="7">'Мероприятия подпрограммы 1'!$A$1:$P$105</definedName>
    <definedName name="_xlnm.Print_Area" localSheetId="5">Мун.задания!$A$1:$J$55</definedName>
    <definedName name="_xlnm.Print_Area" localSheetId="0">Показатели!$A$1:$J$66</definedName>
    <definedName name="_xlnm.Print_Area" localSheetId="6">'Показатели подпрограммы 1'!$A$1:$K$38</definedName>
    <definedName name="_xlnm.Print_Area" localSheetId="8">'Показатели подпрограммы 2'!$A$1:$K$17</definedName>
    <definedName name="_xlnm.Print_Area" localSheetId="10">'Показатели подпрограммы 3'!$A$1:$J$18</definedName>
    <definedName name="_xlnm.Print_Area" localSheetId="12">'Показатели подпрограммы 4'!$A$1:$J$15</definedName>
    <definedName name="_xlnm.Print_Area" localSheetId="1">'Распределение расходов'!$A$1:$N$25</definedName>
    <definedName name="_xlnm.Print_Area" localSheetId="2">'Ресурсное обеспечение'!$A$1:$K$41</definedName>
  </definedNames>
  <calcPr calcId="145621"/>
</workbook>
</file>

<file path=xl/calcChain.xml><?xml version="1.0" encoding="utf-8"?>
<calcChain xmlns="http://schemas.openxmlformats.org/spreadsheetml/2006/main">
  <c r="L94" i="8" l="1"/>
  <c r="L14" i="2" l="1"/>
  <c r="K94" i="8"/>
  <c r="O12" i="10"/>
  <c r="K15" i="10"/>
  <c r="O63" i="8"/>
  <c r="K52" i="8"/>
  <c r="K101" i="8" s="1"/>
  <c r="J13" i="2" s="1"/>
  <c r="K92" i="8" l="1"/>
  <c r="K96" i="8"/>
  <c r="J14" i="2" l="1"/>
  <c r="K14" i="2"/>
  <c r="M14" i="2"/>
  <c r="N8" i="2"/>
  <c r="N12" i="2"/>
  <c r="N16" i="2"/>
  <c r="N19" i="2"/>
  <c r="N23" i="2"/>
  <c r="K7" i="3"/>
  <c r="K10" i="3"/>
  <c r="K12" i="3"/>
  <c r="K14" i="3"/>
  <c r="K17" i="3"/>
  <c r="K19" i="3"/>
  <c r="K21" i="3"/>
  <c r="K22" i="3"/>
  <c r="K23" i="3"/>
  <c r="K24" i="3"/>
  <c r="K26" i="3"/>
  <c r="K28" i="3"/>
  <c r="K31" i="3"/>
  <c r="K33" i="3"/>
  <c r="K35" i="3"/>
  <c r="K36" i="3"/>
  <c r="K38" i="3"/>
  <c r="K40" i="3"/>
  <c r="L12" i="14"/>
  <c r="L11" i="14"/>
  <c r="J11" i="2" l="1"/>
  <c r="N11" i="14"/>
  <c r="M10" i="14"/>
  <c r="N10" i="14" s="1"/>
  <c r="M11" i="14"/>
  <c r="M12" i="14"/>
  <c r="M15" i="14" s="1"/>
  <c r="M13" i="14"/>
  <c r="N13" i="14" s="1"/>
  <c r="M14" i="14"/>
  <c r="M18" i="14" s="1"/>
  <c r="J37" i="3" s="1"/>
  <c r="M9" i="14"/>
  <c r="N9" i="14" s="1"/>
  <c r="M17" i="12"/>
  <c r="N17" i="12" s="1"/>
  <c r="M15" i="12"/>
  <c r="N15" i="12" s="1"/>
  <c r="M12" i="12"/>
  <c r="M9" i="12"/>
  <c r="M27" i="12" s="1"/>
  <c r="M21" i="2" s="1"/>
  <c r="M10" i="2" s="1"/>
  <c r="M11" i="12"/>
  <c r="N11" i="12" s="1"/>
  <c r="N10" i="12"/>
  <c r="N12" i="12"/>
  <c r="N13" i="12"/>
  <c r="N9" i="12"/>
  <c r="O14" i="10"/>
  <c r="O11" i="10"/>
  <c r="O9" i="10"/>
  <c r="N15" i="10"/>
  <c r="N23" i="10" s="1"/>
  <c r="N25" i="10" s="1"/>
  <c r="J96" i="8"/>
  <c r="M10" i="8"/>
  <c r="M9" i="8"/>
  <c r="J92" i="8"/>
  <c r="M89" i="8"/>
  <c r="M90" i="8"/>
  <c r="M91" i="8"/>
  <c r="M88" i="8"/>
  <c r="N88" i="8" s="1"/>
  <c r="O88" i="8" s="1"/>
  <c r="M83" i="8"/>
  <c r="M79" i="8"/>
  <c r="M77" i="8"/>
  <c r="M22" i="12" l="1"/>
  <c r="J32" i="3" s="1"/>
  <c r="J30" i="3" s="1"/>
  <c r="J27" i="3" s="1"/>
  <c r="M26" i="12"/>
  <c r="M23" i="14"/>
  <c r="M25" i="14" s="1"/>
  <c r="M22" i="2"/>
  <c r="M24" i="2"/>
  <c r="M21" i="12"/>
  <c r="O15" i="10"/>
  <c r="O23" i="10" s="1"/>
  <c r="M18" i="12"/>
  <c r="N14" i="14"/>
  <c r="J39" i="3"/>
  <c r="J34" i="3" s="1"/>
  <c r="M17" i="2"/>
  <c r="M15" i="2" s="1"/>
  <c r="J25" i="3"/>
  <c r="J20" i="3" s="1"/>
  <c r="N19" i="10"/>
  <c r="N20" i="10" s="1"/>
  <c r="N12" i="14"/>
  <c r="M19" i="14"/>
  <c r="M20" i="14" s="1"/>
  <c r="N61" i="8"/>
  <c r="N62" i="8"/>
  <c r="L56" i="8"/>
  <c r="L96" i="8" s="1"/>
  <c r="L55" i="8"/>
  <c r="M52" i="8"/>
  <c r="M51" i="8"/>
  <c r="M46" i="8"/>
  <c r="M45" i="8"/>
  <c r="M44" i="8"/>
  <c r="M94" i="8" s="1"/>
  <c r="M23" i="12" l="1"/>
  <c r="M20" i="2"/>
  <c r="M18" i="2" s="1"/>
  <c r="M28" i="12"/>
  <c r="M55" i="8"/>
  <c r="N55" i="8" s="1"/>
  <c r="O55" i="8" s="1"/>
  <c r="L92" i="8"/>
  <c r="L95" i="8" s="1"/>
  <c r="M56" i="8"/>
  <c r="L101" i="8"/>
  <c r="L103" i="8" s="1"/>
  <c r="N39" i="8"/>
  <c r="O39" i="8" s="1"/>
  <c r="O73" i="8"/>
  <c r="O69" i="8"/>
  <c r="O66" i="8"/>
  <c r="O61" i="8"/>
  <c r="O62" i="8"/>
  <c r="M33" i="8"/>
  <c r="M28" i="8"/>
  <c r="N89" i="8"/>
  <c r="O89" i="8" s="1"/>
  <c r="N90" i="8"/>
  <c r="O90" i="8" s="1"/>
  <c r="N91" i="8"/>
  <c r="O91" i="8" s="1"/>
  <c r="N66" i="8"/>
  <c r="N67" i="8"/>
  <c r="O67" i="8" s="1"/>
  <c r="N68" i="8"/>
  <c r="N69" i="8"/>
  <c r="N70" i="8"/>
  <c r="O70" i="8" s="1"/>
  <c r="N71" i="8"/>
  <c r="O71" i="8" s="1"/>
  <c r="N72" i="8"/>
  <c r="O72" i="8" s="1"/>
  <c r="N73" i="8"/>
  <c r="N74" i="8"/>
  <c r="O74" i="8" s="1"/>
  <c r="N75" i="8"/>
  <c r="O75" i="8" s="1"/>
  <c r="N76" i="8"/>
  <c r="N77" i="8"/>
  <c r="O77" i="8" s="1"/>
  <c r="N78" i="8"/>
  <c r="O78" i="8" s="1"/>
  <c r="N79" i="8"/>
  <c r="O79" i="8" s="1"/>
  <c r="N80" i="8"/>
  <c r="O80" i="8" s="1"/>
  <c r="N81" i="8"/>
  <c r="O81" i="8" s="1"/>
  <c r="N82" i="8"/>
  <c r="O82" i="8" s="1"/>
  <c r="N83" i="8"/>
  <c r="O83" i="8" s="1"/>
  <c r="N84" i="8"/>
  <c r="O84" i="8" s="1"/>
  <c r="N65" i="8"/>
  <c r="O65" i="8" s="1"/>
  <c r="N26" i="8"/>
  <c r="O26" i="8" s="1"/>
  <c r="N27" i="8"/>
  <c r="O27" i="8" s="1"/>
  <c r="N28" i="8"/>
  <c r="O28" i="8" s="1"/>
  <c r="N29" i="8"/>
  <c r="O29" i="8" s="1"/>
  <c r="N30" i="8"/>
  <c r="O30" i="8" s="1"/>
  <c r="N31" i="8"/>
  <c r="O31" i="8" s="1"/>
  <c r="N32" i="8"/>
  <c r="O32" i="8" s="1"/>
  <c r="N33" i="8"/>
  <c r="O33" i="8" s="1"/>
  <c r="N34" i="8"/>
  <c r="O34" i="8" s="1"/>
  <c r="N35" i="8"/>
  <c r="O35" i="8" s="1"/>
  <c r="N36" i="8"/>
  <c r="O36" i="8" s="1"/>
  <c r="N37" i="8"/>
  <c r="O37" i="8" s="1"/>
  <c r="N38" i="8"/>
  <c r="O38" i="8" s="1"/>
  <c r="N40" i="8"/>
  <c r="O40" i="8" s="1"/>
  <c r="N41" i="8"/>
  <c r="O41" i="8" s="1"/>
  <c r="N42" i="8"/>
  <c r="O42" i="8" s="1"/>
  <c r="N43" i="8"/>
  <c r="N44" i="8"/>
  <c r="N45" i="8"/>
  <c r="N46" i="8"/>
  <c r="O46" i="8" s="1"/>
  <c r="N47" i="8"/>
  <c r="O47" i="8" s="1"/>
  <c r="N48" i="8"/>
  <c r="O48" i="8" s="1"/>
  <c r="N49" i="8"/>
  <c r="O49" i="8" s="1"/>
  <c r="N50" i="8"/>
  <c r="O50" i="8" s="1"/>
  <c r="N51" i="8"/>
  <c r="O51" i="8" s="1"/>
  <c r="N52" i="8"/>
  <c r="O52" i="8" s="1"/>
  <c r="N53" i="8"/>
  <c r="O53" i="8" s="1"/>
  <c r="O54" i="8"/>
  <c r="N56" i="8"/>
  <c r="N57" i="8"/>
  <c r="O57" i="8" s="1"/>
  <c r="N58" i="8"/>
  <c r="O58" i="8" s="1"/>
  <c r="N59" i="8"/>
  <c r="O59" i="8" s="1"/>
  <c r="N60" i="8"/>
  <c r="O60" i="8" s="1"/>
  <c r="N25" i="8"/>
  <c r="O25" i="8" s="1"/>
  <c r="N10" i="8"/>
  <c r="O10" i="8" s="1"/>
  <c r="N11" i="8"/>
  <c r="O11" i="8" s="1"/>
  <c r="N12" i="8"/>
  <c r="O12" i="8" s="1"/>
  <c r="N13" i="8"/>
  <c r="O13" i="8" s="1"/>
  <c r="N14" i="8"/>
  <c r="O14" i="8" s="1"/>
  <c r="N15" i="8"/>
  <c r="O15" i="8" s="1"/>
  <c r="N16" i="8"/>
  <c r="O16" i="8" s="1"/>
  <c r="N17" i="8"/>
  <c r="O17" i="8" s="1"/>
  <c r="N18" i="8"/>
  <c r="O18" i="8" s="1"/>
  <c r="N19" i="8"/>
  <c r="O19" i="8" s="1"/>
  <c r="N20" i="8"/>
  <c r="O20" i="8" s="1"/>
  <c r="N21" i="8"/>
  <c r="O21" i="8" s="1"/>
  <c r="N22" i="8"/>
  <c r="O22" i="8" s="1"/>
  <c r="N9" i="8"/>
  <c r="M4" i="2"/>
  <c r="J4" i="3" s="1"/>
  <c r="M96" i="8" l="1"/>
  <c r="J7" i="6"/>
  <c r="J4" i="7"/>
  <c r="O44" i="8"/>
  <c r="N94" i="8"/>
  <c r="J15" i="3" s="1"/>
  <c r="J8" i="3" s="1"/>
  <c r="O56" i="8"/>
  <c r="N96" i="8"/>
  <c r="L97" i="8"/>
  <c r="M92" i="8"/>
  <c r="M95" i="8" s="1"/>
  <c r="M101" i="8"/>
  <c r="N101" i="8"/>
  <c r="M13" i="2" s="1"/>
  <c r="J18" i="3"/>
  <c r="J11" i="3" s="1"/>
  <c r="O9" i="8"/>
  <c r="N92" i="8"/>
  <c r="N95" i="8" s="1"/>
  <c r="O43" i="8"/>
  <c r="K95" i="8"/>
  <c r="K107" i="8"/>
  <c r="O94" i="8" l="1"/>
  <c r="N4" i="8"/>
  <c r="N4" i="10" s="1"/>
  <c r="J4" i="11" s="1"/>
  <c r="K4" i="9"/>
  <c r="O96" i="8"/>
  <c r="N107" i="8"/>
  <c r="N103" i="8"/>
  <c r="M11" i="2"/>
  <c r="M7" i="2" s="1"/>
  <c r="M9" i="2"/>
  <c r="H51" i="6"/>
  <c r="I51" i="6" s="1"/>
  <c r="J51" i="6" s="1"/>
  <c r="H49" i="6"/>
  <c r="I49" i="6" s="1"/>
  <c r="J49" i="6" s="1"/>
  <c r="H47" i="6"/>
  <c r="H45" i="6"/>
  <c r="I45" i="6" s="1"/>
  <c r="J45" i="6" s="1"/>
  <c r="I36" i="6"/>
  <c r="J36" i="6" s="1"/>
  <c r="H36" i="6"/>
  <c r="H33" i="6"/>
  <c r="I33" i="6" s="1"/>
  <c r="J33" i="6" s="1"/>
  <c r="I28" i="6"/>
  <c r="J28" i="6" s="1"/>
  <c r="H28" i="6"/>
  <c r="H24" i="6"/>
  <c r="I24" i="6" s="1"/>
  <c r="J24" i="6" s="1"/>
  <c r="H20" i="6"/>
  <c r="I20" i="6" s="1"/>
  <c r="J20" i="6" s="1"/>
  <c r="G22" i="6"/>
  <c r="H22" i="6" s="1"/>
  <c r="I22" i="6" s="1"/>
  <c r="J22" i="6" s="1"/>
  <c r="M4" i="12" l="1"/>
  <c r="J4" i="13" s="1"/>
  <c r="M4" i="14"/>
  <c r="N97" i="8"/>
  <c r="N108" i="8" s="1"/>
  <c r="J16" i="3"/>
  <c r="H16" i="6"/>
  <c r="I16" i="6" s="1"/>
  <c r="J16" i="6" s="1"/>
  <c r="H12" i="6"/>
  <c r="I12" i="6" s="1"/>
  <c r="J12" i="6" s="1"/>
  <c r="J9" i="3" l="1"/>
  <c r="J6" i="3" s="1"/>
  <c r="J13" i="3"/>
  <c r="F57" i="6"/>
  <c r="F22" i="6"/>
  <c r="H40" i="6"/>
  <c r="I40" i="6" s="1"/>
  <c r="J40" i="6" s="1"/>
  <c r="I47" i="6" l="1"/>
  <c r="J47" i="6" s="1"/>
  <c r="F21" i="6" l="1"/>
  <c r="E17" i="1"/>
  <c r="H4" i="2" l="1"/>
  <c r="D4" i="3" s="1"/>
  <c r="E7" i="6" s="1"/>
  <c r="E4" i="7" s="1"/>
  <c r="H4" i="8" s="1"/>
  <c r="E4" i="9" s="1"/>
  <c r="H4" i="10" s="1"/>
  <c r="E4" i="11" s="1"/>
  <c r="H4" i="12" s="1"/>
  <c r="E4" i="13" s="1"/>
  <c r="H96" i="8" l="1"/>
  <c r="F4" i="9" l="1"/>
  <c r="J4" i="2"/>
  <c r="G4" i="3" s="1"/>
  <c r="G7" i="6" s="1"/>
  <c r="K4" i="2"/>
  <c r="H4" i="3" s="1"/>
  <c r="H7" i="6" s="1"/>
  <c r="L4" i="2"/>
  <c r="I4" i="3" s="1"/>
  <c r="I7" i="6" s="1"/>
  <c r="I4" i="2"/>
  <c r="F4" i="3" s="1"/>
  <c r="F7" i="6" s="1"/>
  <c r="J94" i="8" l="1"/>
  <c r="J95" i="8" s="1"/>
  <c r="I96" i="8"/>
  <c r="K103" i="8" l="1"/>
  <c r="J15" i="14"/>
  <c r="J101" i="8"/>
  <c r="I101" i="8" l="1"/>
  <c r="I21" i="12" l="1"/>
  <c r="J27" i="12" l="1"/>
  <c r="K27" i="12"/>
  <c r="L27" i="12"/>
  <c r="J26" i="12"/>
  <c r="K26" i="12"/>
  <c r="L26" i="12"/>
  <c r="L21" i="12"/>
  <c r="L15" i="14"/>
  <c r="M103" i="8" l="1"/>
  <c r="L18" i="12" l="1"/>
  <c r="K18" i="12"/>
  <c r="J18" i="12"/>
  <c r="J21" i="12"/>
  <c r="J103" i="8" l="1"/>
  <c r="I22" i="12"/>
  <c r="K21" i="12"/>
  <c r="H21" i="12"/>
  <c r="N21" i="12" s="1"/>
  <c r="H94" i="8"/>
  <c r="I27" i="12" l="1"/>
  <c r="J21" i="2"/>
  <c r="K21" i="2"/>
  <c r="H27" i="12"/>
  <c r="N27" i="12" s="1"/>
  <c r="H18" i="12"/>
  <c r="H22" i="12"/>
  <c r="J22" i="12"/>
  <c r="K22" i="12"/>
  <c r="I18" i="12"/>
  <c r="J10" i="2" l="1"/>
  <c r="H45" i="8"/>
  <c r="I92" i="8"/>
  <c r="H101" i="8" l="1"/>
  <c r="H92" i="8"/>
  <c r="H95" i="8" s="1"/>
  <c r="O45" i="8"/>
  <c r="O101" i="8" s="1"/>
  <c r="I95" i="8"/>
  <c r="I94" i="8"/>
  <c r="H18" i="14"/>
  <c r="E10" i="7" l="1"/>
  <c r="O24" i="8" l="1"/>
  <c r="O92" i="8" l="1"/>
  <c r="O95" i="8" s="1"/>
  <c r="O97" i="8" s="1"/>
  <c r="O68" i="8"/>
  <c r="O76" i="8"/>
  <c r="L108" i="8" l="1"/>
  <c r="D32" i="3"/>
  <c r="D37" i="3"/>
  <c r="J107" i="8" l="1"/>
  <c r="L107" i="8"/>
  <c r="E37" i="3"/>
  <c r="D15" i="3"/>
  <c r="E15" i="3"/>
  <c r="D29" i="3"/>
  <c r="E29" i="3"/>
  <c r="E32" i="3"/>
  <c r="H15" i="14"/>
  <c r="H19" i="14" s="1"/>
  <c r="D39" i="3" s="1"/>
  <c r="I26" i="12"/>
  <c r="J20" i="2"/>
  <c r="K20" i="2"/>
  <c r="H28" i="12"/>
  <c r="L20" i="2"/>
  <c r="H26" i="12"/>
  <c r="I23" i="12"/>
  <c r="D30" i="3"/>
  <c r="D27" i="3" s="1"/>
  <c r="H20" i="2" l="1"/>
  <c r="N26" i="12"/>
  <c r="N28" i="12" s="1"/>
  <c r="H21" i="2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L18" i="14"/>
  <c r="I37" i="3" s="1"/>
  <c r="K18" i="14"/>
  <c r="J18" i="14"/>
  <c r="G37" i="3" s="1"/>
  <c r="I18" i="14"/>
  <c r="F37" i="3" s="1"/>
  <c r="L23" i="14"/>
  <c r="L25" i="14" s="1"/>
  <c r="K15" i="14"/>
  <c r="K23" i="14" s="1"/>
  <c r="K25" i="14" s="1"/>
  <c r="J23" i="14"/>
  <c r="J25" i="14" s="1"/>
  <c r="I15" i="14"/>
  <c r="I24" i="2" s="1"/>
  <c r="H23" i="14"/>
  <c r="H25" i="14" s="1"/>
  <c r="N18" i="14"/>
  <c r="L28" i="12"/>
  <c r="K28" i="12"/>
  <c r="J28" i="12"/>
  <c r="I28" i="12"/>
  <c r="L22" i="12"/>
  <c r="N22" i="12" s="1"/>
  <c r="N23" i="12" s="1"/>
  <c r="K23" i="12"/>
  <c r="J23" i="12"/>
  <c r="N20" i="12"/>
  <c r="H4" i="14"/>
  <c r="M15" i="10"/>
  <c r="M23" i="10" s="1"/>
  <c r="M25" i="10" s="1"/>
  <c r="L15" i="10"/>
  <c r="L23" i="10" s="1"/>
  <c r="L25" i="10" s="1"/>
  <c r="K19" i="10"/>
  <c r="K20" i="10" s="1"/>
  <c r="J15" i="10"/>
  <c r="I15" i="10"/>
  <c r="H15" i="10"/>
  <c r="H19" i="10" s="1"/>
  <c r="H20" i="10" s="1"/>
  <c r="I103" i="8"/>
  <c r="H103" i="8"/>
  <c r="H18" i="3"/>
  <c r="G18" i="3"/>
  <c r="F18" i="3"/>
  <c r="E18" i="3"/>
  <c r="I15" i="3"/>
  <c r="F15" i="3"/>
  <c r="M107" i="8"/>
  <c r="Q65" i="8"/>
  <c r="I4" i="7"/>
  <c r="M4" i="8" s="1"/>
  <c r="M4" i="10" s="1"/>
  <c r="H4" i="7"/>
  <c r="L4" i="8" s="1"/>
  <c r="L4" i="10" s="1"/>
  <c r="F4" i="7"/>
  <c r="J4" i="8" s="1"/>
  <c r="J4" i="10" s="1"/>
  <c r="I4" i="8"/>
  <c r="E30" i="6"/>
  <c r="G18" i="4"/>
  <c r="F18" i="4"/>
  <c r="E18" i="4"/>
  <c r="D18" i="4"/>
  <c r="I7" i="4"/>
  <c r="H7" i="4"/>
  <c r="G7" i="4"/>
  <c r="H37" i="3"/>
  <c r="I32" i="3"/>
  <c r="H32" i="3"/>
  <c r="H30" i="3" s="1"/>
  <c r="G32" i="3"/>
  <c r="F32" i="3"/>
  <c r="F29" i="3"/>
  <c r="K29" i="3" s="1"/>
  <c r="I18" i="3"/>
  <c r="G4" i="7"/>
  <c r="L21" i="2"/>
  <c r="L10" i="2" s="1"/>
  <c r="K10" i="2"/>
  <c r="I21" i="2"/>
  <c r="I20" i="2"/>
  <c r="N20" i="2" s="1"/>
  <c r="J17" i="2"/>
  <c r="I14" i="2"/>
  <c r="H14" i="2"/>
  <c r="O8" i="2"/>
  <c r="J19" i="10" l="1"/>
  <c r="J20" i="10" s="1"/>
  <c r="D6" i="15"/>
  <c r="K32" i="3"/>
  <c r="J15" i="2"/>
  <c r="K37" i="3"/>
  <c r="N14" i="2"/>
  <c r="N21" i="2"/>
  <c r="K18" i="3"/>
  <c r="I4" i="11"/>
  <c r="L4" i="14" s="1"/>
  <c r="J4" i="9"/>
  <c r="F4" i="11"/>
  <c r="I4" i="12" s="1"/>
  <c r="F4" i="13" s="1"/>
  <c r="I4" i="14" s="1"/>
  <c r="G4" i="9"/>
  <c r="H4" i="11"/>
  <c r="K4" i="12" s="1"/>
  <c r="H4" i="13" s="1"/>
  <c r="K4" i="14" s="1"/>
  <c r="I4" i="9"/>
  <c r="O103" i="8"/>
  <c r="L23" i="12"/>
  <c r="N18" i="12"/>
  <c r="I17" i="2"/>
  <c r="I15" i="2" s="1"/>
  <c r="F25" i="3"/>
  <c r="H39" i="3"/>
  <c r="H34" i="3" s="1"/>
  <c r="G30" i="3"/>
  <c r="H25" i="3"/>
  <c r="H20" i="3" s="1"/>
  <c r="G25" i="3"/>
  <c r="G20" i="3" s="1"/>
  <c r="J18" i="2"/>
  <c r="K17" i="2"/>
  <c r="K15" i="2" s="1"/>
  <c r="I23" i="10"/>
  <c r="I25" i="10" s="1"/>
  <c r="E25" i="3"/>
  <c r="E20" i="3" s="1"/>
  <c r="L19" i="10"/>
  <c r="L20" i="10" s="1"/>
  <c r="E6" i="15"/>
  <c r="H23" i="10"/>
  <c r="H25" i="10" s="1"/>
  <c r="H17" i="2"/>
  <c r="D25" i="3"/>
  <c r="J23" i="10"/>
  <c r="J25" i="10" s="1"/>
  <c r="J24" i="2"/>
  <c r="J22" i="2"/>
  <c r="G39" i="3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F16" i="3"/>
  <c r="H10" i="2"/>
  <c r="H11" i="2"/>
  <c r="K13" i="2"/>
  <c r="F8" i="3"/>
  <c r="I18" i="2"/>
  <c r="I30" i="3"/>
  <c r="I27" i="3" s="1"/>
  <c r="O25" i="10"/>
  <c r="L17" i="2"/>
  <c r="L15" i="2" s="1"/>
  <c r="I25" i="3"/>
  <c r="I20" i="3" s="1"/>
  <c r="L13" i="2"/>
  <c r="L11" i="2" s="1"/>
  <c r="I16" i="3"/>
  <c r="I13" i="3" s="1"/>
  <c r="I13" i="2"/>
  <c r="I10" i="2"/>
  <c r="I8" i="3"/>
  <c r="I39" i="3"/>
  <c r="L22" i="2"/>
  <c r="N15" i="14"/>
  <c r="K4" i="8"/>
  <c r="K4" i="10" s="1"/>
  <c r="H27" i="3"/>
  <c r="L18" i="2"/>
  <c r="E16" i="3"/>
  <c r="I19" i="10"/>
  <c r="I20" i="10" s="1"/>
  <c r="M19" i="10"/>
  <c r="M20" i="10" s="1"/>
  <c r="K23" i="10"/>
  <c r="K25" i="10" s="1"/>
  <c r="I19" i="14"/>
  <c r="I20" i="14" s="1"/>
  <c r="H23" i="12"/>
  <c r="J19" i="14"/>
  <c r="J20" i="14" s="1"/>
  <c r="F30" i="3"/>
  <c r="K19" i="14"/>
  <c r="K20" i="14" s="1"/>
  <c r="H20" i="14"/>
  <c r="L19" i="14"/>
  <c r="L20" i="14" s="1"/>
  <c r="J7" i="2" l="1"/>
  <c r="L7" i="2"/>
  <c r="N24" i="2"/>
  <c r="N10" i="2"/>
  <c r="N22" i="2"/>
  <c r="N18" i="2"/>
  <c r="J9" i="2"/>
  <c r="L4" i="12"/>
  <c r="I4" i="13" s="1"/>
  <c r="G34" i="3"/>
  <c r="K39" i="3"/>
  <c r="G27" i="3"/>
  <c r="K30" i="3"/>
  <c r="F20" i="3"/>
  <c r="K25" i="3"/>
  <c r="N17" i="2"/>
  <c r="K8" i="3"/>
  <c r="K15" i="3"/>
  <c r="K11" i="2"/>
  <c r="K7" i="2" s="1"/>
  <c r="P7" i="2" s="1"/>
  <c r="N13" i="2"/>
  <c r="N23" i="14"/>
  <c r="N25" i="14" s="1"/>
  <c r="E11" i="3"/>
  <c r="I11" i="3"/>
  <c r="H11" i="3"/>
  <c r="H6" i="3" s="1"/>
  <c r="N33" i="12"/>
  <c r="G4" i="11"/>
  <c r="J4" i="12" s="1"/>
  <c r="G4" i="13" s="1"/>
  <c r="J4" i="14" s="1"/>
  <c r="H4" i="9"/>
  <c r="I9" i="2"/>
  <c r="I11" i="2"/>
  <c r="I7" i="2" s="1"/>
  <c r="F11" i="3"/>
  <c r="G9" i="3"/>
  <c r="G11" i="3"/>
  <c r="Q7" i="2"/>
  <c r="J97" i="8"/>
  <c r="H15" i="2"/>
  <c r="N15" i="2" s="1"/>
  <c r="H9" i="2"/>
  <c r="D20" i="3"/>
  <c r="D11" i="3"/>
  <c r="K9" i="2"/>
  <c r="I9" i="3"/>
  <c r="M97" i="8"/>
  <c r="M108" i="8" s="1"/>
  <c r="D16" i="3"/>
  <c r="H97" i="8"/>
  <c r="E13" i="3"/>
  <c r="E9" i="3"/>
  <c r="O19" i="10"/>
  <c r="O20" i="10" s="1"/>
  <c r="L9" i="2"/>
  <c r="H13" i="3"/>
  <c r="K97" i="8"/>
  <c r="G13" i="3"/>
  <c r="I34" i="3"/>
  <c r="F27" i="3"/>
  <c r="I97" i="8"/>
  <c r="F13" i="3"/>
  <c r="F9" i="3"/>
  <c r="N19" i="14"/>
  <c r="N20" i="14" s="1"/>
  <c r="K34" i="3" l="1"/>
  <c r="E6" i="3"/>
  <c r="K27" i="3"/>
  <c r="G6" i="3"/>
  <c r="K20" i="3"/>
  <c r="K11" i="3"/>
  <c r="N11" i="2"/>
  <c r="D9" i="3"/>
  <c r="K9" i="3" s="1"/>
  <c r="K16" i="3"/>
  <c r="N9" i="2"/>
  <c r="I6" i="3"/>
  <c r="Q8" i="2"/>
  <c r="H7" i="2"/>
  <c r="N7" i="2" s="1"/>
  <c r="R8" i="2"/>
  <c r="D13" i="3"/>
  <c r="K13" i="3" s="1"/>
  <c r="F6" i="3"/>
  <c r="P8" i="2" s="1"/>
  <c r="D6" i="3" l="1"/>
  <c r="K6" i="3" s="1"/>
  <c r="O7" i="2" s="1"/>
  <c r="L6" i="3" l="1"/>
</calcChain>
</file>

<file path=xl/sharedStrings.xml><?xml version="1.0" encoding="utf-8"?>
<sst xmlns="http://schemas.openxmlformats.org/spreadsheetml/2006/main" count="1390" uniqueCount="608">
  <si>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</si>
  <si>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</si>
  <si>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</si>
  <si>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</si>
  <si>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</si>
  <si>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</si>
  <si>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Текущий финансовый год</t>
  </si>
  <si>
    <t>Очередной финансовый год</t>
  </si>
  <si>
    <t>Первый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</si>
  <si>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</si>
  <si>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</si>
  <si>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</si>
  <si>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</si>
  <si>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</si>
  <si>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</si>
  <si>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</si>
  <si>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</si>
  <si>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</si>
  <si>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</si>
  <si>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</si>
  <si>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</si>
  <si>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</si>
  <si>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</si>
  <si>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</si>
  <si>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</si>
  <si>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</si>
  <si>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</si>
  <si>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</si>
  <si>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</si>
  <si>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</si>
  <si>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</si>
  <si>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</si>
  <si>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</si>
  <si>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</si>
  <si>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</si>
  <si>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</si>
  <si>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</si>
  <si>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</si>
  <si>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</si>
  <si>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1.2.8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</si>
  <si>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</si>
  <si>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</si>
  <si>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</si>
  <si>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</si>
  <si>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</si>
  <si>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</si>
  <si>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</si>
  <si>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</si>
  <si>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</si>
  <si>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</si>
  <si>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</si>
  <si>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</si>
  <si>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</si>
  <si>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</si>
  <si>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</si>
  <si>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</si>
  <si>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</si>
  <si>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</si>
  <si>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</si>
  <si>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</si>
  <si>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</si>
  <si>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</si>
  <si>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</si>
  <si>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</si>
  <si>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</si>
  <si>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</si>
  <si>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</si>
  <si>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</si>
  <si>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</si>
  <si>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</si>
  <si>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</si>
  <si>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</si>
  <si>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</si>
  <si>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</si>
  <si>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</si>
  <si>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</si>
  <si>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</si>
  <si>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</si>
  <si>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</si>
  <si>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</si>
  <si>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</si>
  <si>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</si>
  <si>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</si>
  <si>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</si>
  <si>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</si>
  <si>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</si>
  <si>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</si>
  <si>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</si>
  <si>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</si>
  <si>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</si>
  <si>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</si>
  <si>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</si>
  <si>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</si>
  <si>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</si>
  <si>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</si>
  <si>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</si>
  <si>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</si>
  <si>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</si>
  <si>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</si>
  <si>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</si>
  <si>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</si>
  <si>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</si>
  <si>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</si>
  <si>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</si>
  <si>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</si>
  <si>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</si>
  <si>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</si>
  <si>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</si>
  <si>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</si>
  <si>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</si>
  <si>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</si>
  <si>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</si>
  <si>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</si>
  <si>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</si>
  <si>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</si>
  <si>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</si>
  <si>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</si>
  <si>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</si>
  <si>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</si>
  <si>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</si>
  <si>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</si>
  <si>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</si>
  <si>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</si>
  <si>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</si>
  <si>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</si>
  <si>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</si>
  <si>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</si>
  <si>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</si>
  <si>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</si>
  <si>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</si>
  <si>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</si>
  <si>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</si>
  <si>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</si>
  <si>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</si>
  <si>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</si>
  <si>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</si>
  <si>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</si>
  <si>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</si>
  <si>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</si>
  <si>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</si>
  <si>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</si>
  <si>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</si>
  <si>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</si>
  <si>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</si>
  <si>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</si>
  <si>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</si>
  <si>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</si>
  <si>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</si>
  <si>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</si>
  <si>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</si>
  <si>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</si>
  <si>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</si>
  <si>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</si>
  <si>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</si>
  <si>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</si>
  <si>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</si>
  <si>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</si>
  <si>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</si>
  <si>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</si>
  <si>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</si>
  <si>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</si>
  <si>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</si>
  <si>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</si>
  <si>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</si>
  <si>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</si>
  <si>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</si>
  <si>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</si>
  <si>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</si>
  <si>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</si>
  <si>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</si>
  <si>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</si>
  <si>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</si>
  <si>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</si>
  <si>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</si>
  <si>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</si>
  <si>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</si>
  <si>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</si>
  <si>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</si>
  <si>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</si>
  <si>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</si>
  <si>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</si>
  <si>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</si>
  <si>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</si>
  <si>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</si>
  <si>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</si>
  <si>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</si>
  <si>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</si>
  <si>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</si>
  <si>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</si>
  <si>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</si>
  <si>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</si>
  <si>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</si>
  <si>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</si>
  <si>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</si>
  <si>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</si>
  <si>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</si>
  <si>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</si>
  <si>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</si>
  <si>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</si>
  <si>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</si>
  <si>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</si>
  <si>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t>Командные игровые виды спорта</t>
  </si>
  <si>
    <t>Спортивная подготовка по олимпийским видам спорта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</si>
  <si>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</si>
  <si>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</si>
  <si>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</si>
  <si>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</si>
  <si>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</si>
  <si>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</si>
  <si>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</si>
  <si>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</si>
  <si>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</si>
  <si>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</si>
  <si>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</si>
  <si>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</si>
  <si>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</si>
  <si>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</si>
  <si>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</si>
  <si>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</si>
  <si>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</si>
  <si>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</si>
  <si>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</si>
  <si>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</si>
  <si>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</si>
  <si>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</si>
  <si>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</si>
  <si>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</si>
  <si>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</si>
  <si>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</si>
  <si>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</si>
  <si>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</si>
  <si>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</si>
  <si>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</si>
  <si>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</si>
  <si>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</si>
  <si>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</si>
  <si>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</si>
  <si>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</si>
  <si>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</si>
  <si>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</si>
  <si>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</si>
  <si>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</si>
  <si>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</si>
  <si>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</si>
  <si>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</si>
  <si>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</si>
  <si>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</si>
  <si>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</si>
  <si>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</si>
  <si>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</si>
  <si>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</si>
  <si>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</si>
  <si>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</si>
  <si>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</si>
  <si>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</si>
  <si>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</si>
  <si>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</si>
  <si>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</si>
  <si>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</si>
  <si>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</si>
  <si>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</si>
  <si>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</si>
  <si>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</si>
  <si>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</si>
  <si>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</si>
  <si>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</si>
  <si>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</si>
  <si>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</si>
  <si>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</si>
  <si>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</si>
  <si>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</si>
  <si>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</si>
  <si>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</si>
  <si>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</si>
  <si>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</si>
  <si>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</si>
  <si>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</si>
  <si>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</si>
  <si>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Организация проведения военно-полевых сборов в общеобразовательных учреждениях</t>
  </si>
  <si>
    <t>0220081240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</si>
  <si>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</si>
  <si>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</si>
  <si>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</si>
  <si>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</si>
  <si>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</si>
  <si>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</si>
  <si>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</si>
  <si>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</si>
  <si>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</si>
  <si>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</si>
  <si>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</si>
  <si>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</si>
  <si>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</si>
  <si>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</si>
  <si>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</si>
  <si>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</si>
  <si>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</si>
  <si>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</si>
  <si>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</si>
  <si>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</si>
  <si>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</si>
  <si>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</si>
  <si>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</si>
  <si>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</si>
  <si>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</si>
  <si>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</si>
  <si>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</si>
  <si>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</si>
  <si>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</si>
  <si>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</si>
  <si>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</si>
  <si>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>1.2.17</t>
  </si>
  <si>
    <t>610</t>
  </si>
  <si>
    <t>1.2.19</t>
  </si>
  <si>
    <t>1.2.20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</si>
  <si>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</si>
  <si>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</si>
  <si>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</si>
  <si>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Проведен ремонт 1 спорт зала в 2022 - в 1 школе</t>
  </si>
  <si>
    <t>1.2.23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</si>
  <si>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</si>
  <si>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</si>
  <si>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</si>
  <si>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</si>
  <si>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</si>
  <si>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</si>
  <si>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</si>
  <si>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</si>
  <si>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</si>
  <si>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</si>
  <si>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</si>
  <si>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</si>
  <si>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</si>
  <si>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</si>
  <si>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</si>
  <si>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</si>
  <si>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</si>
  <si>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</si>
  <si>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</si>
  <si>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</si>
  <si>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</si>
  <si>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</si>
  <si>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</si>
  <si>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</si>
  <si>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</si>
  <si>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</si>
  <si>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</si>
  <si>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</si>
  <si>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</si>
  <si>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</si>
  <si>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</si>
  <si>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</si>
  <si>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</si>
  <si>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</si>
  <si>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</si>
  <si>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</si>
  <si>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</si>
  <si>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0220081170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</si>
  <si>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</si>
  <si>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</si>
  <si>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</si>
  <si>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>Годы реализации программы</t>
  </si>
  <si>
    <t>Текущий  финансовый год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</si>
  <si>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</si>
  <si>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</si>
  <si>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</si>
  <si>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</si>
  <si>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</si>
  <si>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</si>
  <si>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</si>
  <si>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</si>
  <si>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</si>
  <si>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</si>
  <si>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</si>
  <si>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</si>
  <si>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</si>
  <si>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</si>
  <si>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</si>
  <si>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</si>
  <si>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</si>
  <si>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</si>
  <si>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</si>
  <si>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</si>
  <si>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</si>
  <si>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</si>
  <si>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</si>
  <si>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</si>
  <si>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</si>
  <si>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</si>
  <si>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</si>
  <si>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</si>
  <si>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</si>
  <si>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</si>
  <si>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</si>
  <si>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</si>
  <si>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</si>
  <si>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</si>
  <si>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</si>
  <si>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</si>
  <si>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</si>
  <si>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</si>
  <si>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</si>
  <si>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</si>
  <si>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</si>
  <si>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</si>
  <si>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</si>
  <si>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</si>
  <si>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</si>
  <si>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</si>
  <si>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</si>
  <si>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</si>
  <si>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</si>
  <si>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</si>
  <si>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</si>
  <si>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</si>
  <si>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</si>
  <si>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</si>
  <si>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</si>
  <si>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</si>
  <si>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</si>
  <si>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</si>
  <si>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</si>
  <si>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</si>
  <si>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</si>
  <si>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</si>
  <si>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</si>
  <si>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</si>
  <si>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</si>
  <si>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</si>
  <si>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</si>
  <si>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</si>
  <si>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</si>
  <si>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</si>
  <si>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</si>
  <si>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</si>
  <si>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</si>
  <si>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</si>
  <si>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</si>
  <si>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</si>
  <si>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</si>
  <si>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</si>
  <si>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</si>
  <si>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</si>
  <si>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</si>
  <si>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</si>
  <si>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</si>
  <si>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</si>
  <si>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</si>
  <si>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</si>
  <si>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</si>
  <si>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</si>
  <si>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</si>
  <si>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</si>
  <si>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</si>
  <si>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</si>
  <si>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</si>
  <si>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</si>
  <si>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</si>
  <si>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</si>
  <si>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</si>
  <si>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</si>
  <si>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</si>
  <si>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</si>
  <si>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</si>
  <si>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</si>
  <si>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</si>
  <si>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</si>
  <si>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</si>
  <si>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</si>
  <si>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</si>
  <si>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</si>
  <si>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</si>
  <si>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0707</t>
  </si>
  <si>
    <t>1.4.6</t>
  </si>
  <si>
    <t>1.4.7</t>
  </si>
  <si>
    <t>0709</t>
  </si>
  <si>
    <t>110,   240</t>
  </si>
  <si>
    <t>022ЕВ51790</t>
  </si>
  <si>
    <t>1.2.24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</si>
  <si>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</si>
  <si>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>1.3.3</t>
  </si>
  <si>
    <t>Премия Главы Большеулуйского района обучающимся за особые успехи в различных видов деятельности</t>
  </si>
  <si>
    <t>2026</t>
  </si>
  <si>
    <t>0220081120</t>
  </si>
  <si>
    <t>240,             610</t>
  </si>
  <si>
    <t xml:space="preserve">120,           240,               </t>
  </si>
  <si>
    <t>Ежегодно 215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</si>
  <si>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1.2.25</t>
  </si>
  <si>
    <t>02200S4700</t>
  </si>
  <si>
    <t>1.2.26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</si>
  <si>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краевого бюджета </t>
  </si>
  <si>
    <t xml:space="preserve">Финансовое обеспечение мероприятий на создание условий для предоставления горячего питания обучающимся общеобразовательных организаций 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</si>
  <si>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образованияза счет средств районного бюджета </t>
  </si>
  <si>
    <t xml:space="preserve">Финансовое обеспечение мероприятий на проведение мероприятий по обеспечению антитеррористической защищенности объектов образования за счет средств краевого бюджета </t>
  </si>
  <si>
    <t>02200S5590</t>
  </si>
  <si>
    <t>240,          610</t>
  </si>
  <si>
    <t>1.2.27</t>
  </si>
  <si>
    <t xml:space="preserve">10-детей ежегодно получат премию Главы Большеулуйского райорна </t>
  </si>
  <si>
    <t>Информация о ресурсном обеспечении расходов  с учетом источников финансирования</t>
  </si>
  <si>
    <t>1.1.11</t>
  </si>
  <si>
    <t>1.1.12</t>
  </si>
  <si>
    <t>1.2.28</t>
  </si>
  <si>
    <t>1.2.29</t>
  </si>
  <si>
    <t>Предоставление субсидии  на обеспечение функционирования системы персонифицированного финансирования дополнительного образования детей</t>
  </si>
  <si>
    <t>год предшедствующий отчетному</t>
  </si>
  <si>
    <t>Доля детей в возрасте от 5 до 18 лет, охваченных дополнительным образованием</t>
  </si>
  <si>
    <t>Доля выпускников государственных (муниципальных) общеобразовательных организаций, 
не получивших аттестат о среднем общем образовании, в общей численности выпускников государственных (муниципальных) общеобразовательных организаций</t>
  </si>
  <si>
    <t>5</t>
  </si>
  <si>
    <t>6</t>
  </si>
  <si>
    <t>7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</si>
  <si>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</si>
  <si>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</t>
  </si>
  <si>
    <t>Отношение численности детей в возрасте от 1,5 до 7 лет, получающих дошкольное образование в текущем году, к сумме численности детей в возрасте от 1,5 до 7 лет, получающих дошкольное образование 
в текущем году, и численности детей в возрасте от 1,5 до 7 лет, находящихся в очереди на получение в текущем году дошкольного образования</t>
  </si>
  <si>
    <t xml:space="preserve"> -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</si>
  <si>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в общей численности детей-инвалидов школьного возраста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</si>
  <si>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</si>
  <si>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государственных (муниципальных) общеобразовательных организаций, соответствующих современным требованиям обучения, в общем количестве государственных (муниципальных) общеобразовательных организаций</t>
  </si>
  <si>
    <t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</t>
  </si>
  <si>
    <t>количество разработанных документов</t>
  </si>
  <si>
    <t>количество разработанных отчетов</t>
  </si>
  <si>
    <t xml:space="preserve">ежегодно будет осуществлен текущий ремонт не менее 1 образовательного учреждения, реализующего программу дошкольного образования                                                                </t>
  </si>
  <si>
    <t>в 2024 году открыт центр естественнонаучной и технологической направленностей в 1 общеобразовательном учреждении</t>
  </si>
  <si>
    <t>в 2023 году МБОУ "Большеулуйская СОШ" , МКОУ "Сучковская СОШ" и МКОУ "Новоеловская СОШ"установили тревожную кнопку (антитеррористическая защита здания)</t>
  </si>
  <si>
    <t>в 2023 году МБОУ "Большеулуйская СОШ" приобрела оборудование для школьной столовй и пищеблока</t>
  </si>
  <si>
    <t>Созданы комфортные и безопасные  условия не менее, чем в 1 образовательном учреждении: проведен капитальный ремонт.</t>
  </si>
  <si>
    <t xml:space="preserve">ежегодно проведен текущий ремонт не менее, чем в 1 общеобразовательного учреждения </t>
  </si>
  <si>
    <t>Введены по  0.5 ставки советника директора по воспптанию в МБОУ "Большеулуйская СОШ" и МКОУ "Сучковская СОШ"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</si>
  <si>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1  учреждения примут участие в краевых конкурсах на условиях софинансирования, выездных интенсивных предметных школах.</t>
  </si>
  <si>
    <t>Обеспечение участия в официальных физкультурных (физкультурно-оздоровительных) мероприятиях</t>
  </si>
  <si>
    <t xml:space="preserve">Доля общеобразовательных учреждений, в которых действуют органиы государственно-общественного управления  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</si>
  <si>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</si>
  <si>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0701</t>
  </si>
  <si>
    <t xml:space="preserve">           610</t>
  </si>
  <si>
    <t xml:space="preserve"> 610</t>
  </si>
  <si>
    <t xml:space="preserve">240              610        </t>
  </si>
  <si>
    <t>240,610</t>
  </si>
  <si>
    <t>02200S5820</t>
  </si>
  <si>
    <t xml:space="preserve">Финансовое обеспечение на увеличение размеров оплаты труда отдельным категориям работникам бюджетной сферы  Красноярского края </t>
  </si>
  <si>
    <t>0220010320</t>
  </si>
  <si>
    <t>1.2.18</t>
  </si>
  <si>
    <t>1.2.22</t>
  </si>
  <si>
    <t xml:space="preserve"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 </t>
  </si>
  <si>
    <t>022Е151720</t>
  </si>
  <si>
    <t>1.2.30</t>
  </si>
  <si>
    <t>Финансовое обеспечение мероприятий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районного бюджета</t>
  </si>
  <si>
    <t>02200S5210</t>
  </si>
  <si>
    <t xml:space="preserve">240          </t>
  </si>
  <si>
    <t xml:space="preserve">240        </t>
  </si>
  <si>
    <t>02200L3030</t>
  </si>
  <si>
    <t>110,610</t>
  </si>
  <si>
    <t>110,          610</t>
  </si>
  <si>
    <t>350</t>
  </si>
  <si>
    <t>Финансовое обеспечение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 районного бюджета</t>
  </si>
  <si>
    <t>1.2.31</t>
  </si>
  <si>
    <t>1.2.32</t>
  </si>
  <si>
    <t>02200S5830</t>
  </si>
  <si>
    <t>240,320,610</t>
  </si>
  <si>
    <t>610,110                    ( ф.б.)</t>
  </si>
  <si>
    <t>610,110  (к.б.)</t>
  </si>
  <si>
    <t>610,240  (Ф.Б.)</t>
  </si>
  <si>
    <t>610,240  (К.Б.)</t>
  </si>
  <si>
    <t>610,240  (М.Б.)</t>
  </si>
  <si>
    <t>2027</t>
  </si>
  <si>
    <t>Второй год планового периода</t>
  </si>
  <si>
    <t>Охват детей в возрасте от 2 месяцев до 7 лет услугой дошкольного образования (отношение численности детей в возрасте от 2 месяцев до 7 лет, получающих услугу дошкольного образования, к общей численности детей в возрасте от 2 месяцев до 7 лет, проживающих на территории Большеулуйского района)</t>
  </si>
  <si>
    <t>Количество  человек, получающих  услуги  дошкольного образования
2022 - 329 (ДОУ), 20 (ГКП). 2023 - 302 (ДОУ), 20 (ГКП), 2024 - 329 (ДОУ), 20 (ГКП), 2025 - 329 (ДОУ), 20 (ГКП), 2026 - 329 (ДОУ), 20 (ГКП), 2027 - 329 (ДОУ), 20 (ГКП)
Численность детей  в возрасте  с  3 до7 лет,  которым  предоставлена  возможность  получать  услуги  дошкольного образования
  2022 г. - 329 (ДОУ), 20 (ГКП). 2023 г. - 302 (ДОУ), 20 (ГКП),  2024 г. - 329 (ДОУ), 20 (ГКП), 2025 г. - 329 (ДОУ), 20 (ГКП), 2026 г. - 329 (ДОУ), 20 (ГКП),2027 - 329 (ДОУ), 20 (ГКП)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2022 - 329, 2023 - 302, 2024 - 329, 2025 - 329, 2026 - 329, 2027-329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</si>
  <si>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2022- 2, 2023- 1, 2024 - 1, 2025- - 1 , 2026-1, 2027-1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2022 - 4 чел, 2023 - 4 чел., 2024 - 4 чел. 2025 - 4 чел., 2026 - 4 чел., 2027-4</t>
  </si>
  <si>
    <t xml:space="preserve">Количество  семей,  получающих  выплату  на  первого  ребенка
2022 - 215, 2023 - 215, 2024 - 215, 2025 - 215, 2026 215, 2027-215
Количество  семей,  получающих  выплату  на  второго ребенка
2022 - 172,   2023 - 172, 2024 - 172, 2025 - 172, 2026 - 172, 2027-172
</t>
  </si>
  <si>
    <t xml:space="preserve">Количество человек, получающих услуги общего образования: 2022 - 920 чел. 2023 - 924 чел., 2024 - 924 чел.,  2025 - 924 чел., 2026 -930., 2027-911  Ежегодно осуществляется подвоз 470 обучающихся к общеобразовательным  </t>
  </si>
  <si>
    <t>В 2022 году получат горячие завтраки обучающиеся с 6 до 10 лет - 252 чел., с 11 до 18 лет - 206 чел., горячие обеды обучающиеся с 6 до 10 лет - 40 чел., с 11 до 18 лет - 37 чел. 
В 2023 году получат горячие завтраки обучающиеся с 6 до 10 лет - 252 чел., с 11 до 18 лет - 206 чел., горячие обеды обучающиеся с 6 до 10 лет - 40 чел., с 11 до 18 лет - 37 чел., 
В 2024 году получат горячие завтраки обучающиеся с 6 до 10 лет - 252 чел., с 11 до 18 лет - 206 чел., горячие обеды обучающиеся с 6 до 10 лет - 40 чел., с 11 до 18 лет - 37 чел
В 2025 году получат горячие завтраки обучающиеся с 6 до 10 лет - 252 чел., с 11 до 18 лет - 206 чел., горячие обеды обучающиеся с 6 до 10 лет - 40 чел., с 11 до 18 лет - 37 чел.
В 2026 году получат горячие завтраки обучающиеся с 6 до 10 лет - 252 чел., с 11 до 18 лет - 206 чел., горячие обеды обучающиеся с 6 до 10 лет - 40 чел., с 11 до 18 лет - 37 чел
В 2027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</si>
  <si>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 2022 - 19 чел.,2023 - 19 чел.. 2024 - 19 чел., 2025 - 19 чел. 2026 - 19, 2027-20</t>
  </si>
  <si>
    <t xml:space="preserve">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
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2025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2026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
В 2027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</si>
  <si>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Количество педагогических работников, получивших ежемесячное денежное вознаграждение за классное руководство:  2022 - 196 чел., 2023 - 196 чел., 2024 - 110 чел., 2025 - 110 чел. 2026-110, 2027-110 чел.</t>
  </si>
  <si>
    <t>Получили бесплатное горячее питание обучающающихся 1-4 классов не менее  одного раза 2022-397чел.  за исключение ОВЗ; 2023-397чел.  за исключение ОВЗ, 2024-397чел.  за исключение ОВЗ,  2025-397чел.  за исключение ОВЗ,2026-397чел.  за исключение ОВЗ.2027-397чел.  за исключение ОВЗ</t>
  </si>
  <si>
    <t>Проведен ремонт кабинетов под центр "Точка Роста" в 1 общеобразовательном уччреждении</t>
  </si>
  <si>
    <t>Приобретено оборудование в центр "Точка Роста" 1 ощеобразовательного учреждения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</si>
  <si>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-25 чел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</si>
  <si>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ежегодно не менее  25 чел.</t>
  </si>
  <si>
    <t>Охват детей по персонифицированнрму финансирования дополнительного образования  2020- 120 детей;  2023-140 детей; 2024- 160 детей, 2025- 160 детей, 2026 - 160, 2027 - 160</t>
  </si>
  <si>
    <t>1.1.13</t>
  </si>
  <si>
    <t>1.1.14</t>
  </si>
  <si>
    <t>240,       610</t>
  </si>
  <si>
    <t>Финансовое обеспечение на софинансирования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за счёт средств краевого бюджета</t>
  </si>
  <si>
    <t xml:space="preserve"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краевого бюджета </t>
  </si>
  <si>
    <t>Финансовое обеспечение мероприятий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за счет средств районного бюджета</t>
  </si>
  <si>
    <t>Финансовое обеспечение мероприятий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краевого бюджета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</si>
  <si>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 средств районного  бюджета</t>
  </si>
  <si>
    <t>косяк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</si>
  <si>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</si>
  <si>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1.2.33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</si>
  <si>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общественных организациях</t>
  </si>
  <si>
    <t>02202L0500</t>
  </si>
  <si>
    <t xml:space="preserve">Выплаты социальной стипендии обучающимся по договору о целевом обучении </t>
  </si>
  <si>
    <t>0230081190</t>
  </si>
  <si>
    <t>320</t>
  </si>
  <si>
    <t>2.2.2</t>
  </si>
  <si>
    <t>Ежемесячное денежное вознаграждение выплачивется советникам директора по воспитанию в МБОУ "Большеулуйская СОШ" и МКОУ "Сучковская СОШ"</t>
  </si>
  <si>
    <t>Ежемесячно выплачивается стипендия студентам, поступившим на обучение по программам среднего профессионального или высшего  образования по педагогическим специальностям, по результатам промежуточной аттестации, на основании письменного заявления студента</t>
  </si>
  <si>
    <t>2.2.2.</t>
  </si>
  <si>
    <t>Количество студентов, заключивших договоры на целевое обучение по программам среднего профессионального или высшего  образования по педагогическим специальностям</t>
  </si>
  <si>
    <t>х</t>
  </si>
  <si>
    <t xml:space="preserve">Приложение №1 к постановлению администрации Большеулуйского района от_______№_______Приложение № 1
к паспорту муниципальной программы 
«Развитие образования 
Большеулуйского района»  </t>
  </si>
  <si>
    <t xml:space="preserve">Приложение №2 к постановлению администрации Большеулуйского района от________№______Приложение № 2
к паспорту муниципальной программы 
«Развитие образования 
Большеулулйского района»  </t>
  </si>
  <si>
    <t>Приложение №3 к постановлению администрации Большеулуййского района от________№________Приложение №3  к паспорту муниципальной программы 
«Развитие образования Большеулуйского района»</t>
  </si>
  <si>
    <t>Приложение №4 к постановлению администрации Большеулуйскогоо района  от__________№_______Приложение № 2
к подпрограмме 1 «Развитие дошкольного, общего и дополнительного разования детей»</t>
  </si>
  <si>
    <t xml:space="preserve">Приложение №5 к Постановлению администрации Большеулуйского района от_____№_______Приложение 1
к  подпрограмме 2 «Развитие кадрового потенциала отрасли» </t>
  </si>
  <si>
    <t xml:space="preserve">Приложение 6 к Постановлению администрации Большеулуйского района от _______№_______Приложение 2
к  подпрограмме 2 «Развитие кадрового потенциала отрасли» </t>
  </si>
  <si>
    <t xml:space="preserve"> Приложение№ 7 к Постановлению администрации Большеулуйского района от __________№_________Приложение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</si>
</sst>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0_р_._-;\-* #,##0.00_р_._-;_-* \-??_р_._-;_-@_-"/>
    <numFmt numFmtId="166" formatCode="0.0"/>
    <numFmt numFmtId="167" formatCode="_-* #,##0.0_р_._-;\-* #,##0.0_р_._-;_-* \-?_р_._-;_-@_-"/>
    <numFmt numFmtId="168" formatCode="_-* #,##0.00\ _₽_-;\-* #,##0.00\ _₽_-;_-* \-??\ _₽_-;_-@_-"/>
    <numFmt numFmtId="169" formatCode="_-* #,##0.00_р_._-;\-* #,##0.00_р_._-;_-* \-?_р_._-;_-@_-"/>
    <numFmt numFmtId="170" formatCode="#,##0.0"/>
    <numFmt numFmtId="171" formatCode="_-* #,##0.0\ _₽_-;\-* #,##0.0\ _₽_-;_-* &quot;-&quot;?\ _₽_-;_-@_-"/>
  </numFmts>
  <fonts count="41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sz val="16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8"/>
      <color rgb="FF0000CC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</borders>
  <cellStyleXfs count="17">
    <xf numFmtId="0" fontId="0" fillId="0" borderId="0"/>
    <xf numFmtId="165" fontId="16" fillId="0" borderId="0" applyBorder="0" applyProtection="0"/>
    <xf numFmtId="0" fontId="16" fillId="0" borderId="0"/>
    <xf numFmtId="0" fontId="3" fillId="0" borderId="0"/>
    <xf numFmtId="0" fontId="4" fillId="0" borderId="0"/>
    <xf numFmtId="0" fontId="16" fillId="0" borderId="0"/>
    <xf numFmtId="0" fontId="2" fillId="0" borderId="0"/>
    <xf numFmtId="165" fontId="16" fillId="0" borderId="0" applyBorder="0" applyProtection="0"/>
    <xf numFmtId="0" fontId="5" fillId="0" borderId="0" applyBorder="0" applyProtection="0"/>
    <xf numFmtId="0" fontId="1" fillId="0" borderId="0"/>
    <xf numFmtId="0" fontId="18" fillId="0" borderId="0"/>
    <xf numFmtId="0" fontId="19" fillId="0" borderId="0"/>
    <xf numFmtId="164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1" fillId="0" borderId="0"/>
  </cellStyleXfs>
  <cellXfs count="586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6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7" fontId="6" fillId="0" borderId="2" xfId="0" applyNumberFormat="1" applyFont="1" applyBorder="1" applyAlignment="1">
      <alignment horizontal="center" vertical="center"/>
    </xf>
    <xf numFmtId="168" fontId="6" fillId="0" borderId="0" xfId="0" applyNumberFormat="1" applyFont="1"/>
    <xf numFmtId="165" fontId="6" fillId="0" borderId="0" xfId="0" applyNumberFormat="1" applyFont="1"/>
    <xf numFmtId="0" fontId="6" fillId="0" borderId="2" xfId="0" applyFont="1" applyBorder="1"/>
    <xf numFmtId="169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7" fontId="7" fillId="0" borderId="2" xfId="1" applyNumberFormat="1" applyFont="1" applyBorder="1" applyAlignment="1" applyProtection="1">
      <alignment horizontal="center" vertical="center" wrapText="1"/>
    </xf>
    <xf numFmtId="165" fontId="10" fillId="0" borderId="0" xfId="0" applyNumberFormat="1" applyFont="1"/>
    <xf numFmtId="167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9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7" fontId="6" fillId="0" borderId="2" xfId="5" applyNumberFormat="1" applyFont="1" applyBorder="1" applyAlignment="1">
      <alignment horizontal="center" vertical="center"/>
    </xf>
    <xf numFmtId="167" fontId="6" fillId="2" borderId="2" xfId="5" applyNumberFormat="1" applyFont="1" applyFill="1" applyBorder="1" applyAlignment="1">
      <alignment horizontal="center" vertical="center"/>
    </xf>
    <xf numFmtId="167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7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7" fontId="6" fillId="0" borderId="2" xfId="5" applyNumberFormat="1" applyFont="1" applyBorder="1" applyAlignment="1">
      <alignment horizontal="center" vertical="center" wrapText="1"/>
    </xf>
    <xf numFmtId="167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7" fontId="7" fillId="0" borderId="0" xfId="0" applyNumberFormat="1" applyFont="1" applyAlignment="1">
      <alignment horizontal="right" vertical="center"/>
    </xf>
    <xf numFmtId="167" fontId="6" fillId="0" borderId="0" xfId="5" applyNumberFormat="1" applyFont="1" applyAlignment="1">
      <alignment horizontal="center" vertical="center" wrapText="1"/>
    </xf>
    <xf numFmtId="167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7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9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7" fontId="6" fillId="2" borderId="0" xfId="0" applyNumberFormat="1" applyFont="1" applyFill="1"/>
    <xf numFmtId="2" fontId="6" fillId="2" borderId="0" xfId="0" applyNumberFormat="1" applyFont="1" applyFill="1"/>
    <xf numFmtId="165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9" fontId="6" fillId="0" borderId="2" xfId="0" applyNumberFormat="1" applyFont="1" applyBorder="1"/>
    <xf numFmtId="167" fontId="6" fillId="0" borderId="0" xfId="0" applyNumberFormat="1" applyFont="1" applyAlignment="1">
      <alignment horizontal="left" vertical="center"/>
    </xf>
    <xf numFmtId="167" fontId="6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top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3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7" fontId="14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7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7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6" fontId="14" fillId="2" borderId="2" xfId="0" applyNumberFormat="1" applyFont="1" applyFill="1" applyBorder="1" applyAlignment="1">
      <alignment horizontal="right" vertical="center"/>
    </xf>
    <xf numFmtId="166" fontId="14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6" fontId="14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14" fillId="0" borderId="16" xfId="0" applyFont="1" applyBorder="1" applyAlignment="1">
      <alignment horizontal="justify" vertical="center" wrapText="1"/>
    </xf>
    <xf numFmtId="4" fontId="14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4" fillId="0" borderId="17" xfId="0" applyFont="1" applyBorder="1" applyAlignment="1">
      <alignment horizontal="justify" vertical="center" wrapText="1"/>
    </xf>
    <xf numFmtId="4" fontId="14" fillId="0" borderId="17" xfId="0" applyNumberFormat="1" applyFont="1" applyBorder="1" applyAlignment="1">
      <alignment horizontal="justify" vertical="center" wrapText="1"/>
    </xf>
    <xf numFmtId="2" fontId="6" fillId="3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170" fontId="6" fillId="5" borderId="2" xfId="0" applyNumberFormat="1" applyFont="1" applyFill="1" applyBorder="1" applyAlignment="1">
      <alignment horizontal="right" vertical="center"/>
    </xf>
    <xf numFmtId="170" fontId="13" fillId="5" borderId="2" xfId="0" applyNumberFormat="1" applyFont="1" applyFill="1" applyBorder="1" applyAlignment="1">
      <alignment vertical="center" wrapText="1"/>
    </xf>
    <xf numFmtId="170" fontId="13" fillId="5" borderId="2" xfId="0" applyNumberFormat="1" applyFont="1" applyFill="1" applyBorder="1" applyAlignment="1">
      <alignment vertical="center"/>
    </xf>
    <xf numFmtId="170" fontId="6" fillId="5" borderId="2" xfId="0" applyNumberFormat="1" applyFont="1" applyFill="1" applyBorder="1"/>
    <xf numFmtId="170" fontId="6" fillId="5" borderId="2" xfId="0" applyNumberFormat="1" applyFont="1" applyFill="1" applyBorder="1" applyAlignment="1">
      <alignment horizontal="right" vertical="center" wrapText="1"/>
    </xf>
    <xf numFmtId="171" fontId="10" fillId="0" borderId="0" xfId="0" applyNumberFormat="1" applyFont="1"/>
    <xf numFmtId="166" fontId="8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 wrapText="1"/>
    </xf>
    <xf numFmtId="167" fontId="14" fillId="4" borderId="2" xfId="0" applyNumberFormat="1" applyFont="1" applyFill="1" applyBorder="1" applyAlignment="1">
      <alignment horizontal="center" vertical="center"/>
    </xf>
    <xf numFmtId="166" fontId="14" fillId="5" borderId="2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center" vertical="center"/>
    </xf>
    <xf numFmtId="167" fontId="20" fillId="4" borderId="2" xfId="0" applyNumberFormat="1" applyFont="1" applyFill="1" applyBorder="1" applyAlignment="1">
      <alignment horizontal="center" vertical="center"/>
    </xf>
    <xf numFmtId="167" fontId="20" fillId="5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20" fillId="2" borderId="2" xfId="0" applyNumberFormat="1" applyFont="1" applyFill="1" applyBorder="1" applyAlignment="1">
      <alignment horizontal="center" vertical="center"/>
    </xf>
    <xf numFmtId="167" fontId="14" fillId="0" borderId="2" xfId="0" applyNumberFormat="1" applyFont="1" applyBorder="1"/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66" fontId="8" fillId="4" borderId="4" xfId="0" applyNumberFormat="1" applyFont="1" applyFill="1" applyBorder="1" applyAlignment="1">
      <alignment horizontal="center" vertical="center" wrapText="1"/>
    </xf>
    <xf numFmtId="166" fontId="8" fillId="4" borderId="2" xfId="0" applyNumberFormat="1" applyFont="1" applyFill="1" applyBorder="1" applyAlignment="1">
      <alignment horizontal="center" vertical="center" wrapText="1"/>
    </xf>
    <xf numFmtId="169" fontId="6" fillId="0" borderId="2" xfId="0" applyNumberFormat="1" applyFont="1" applyBorder="1" applyAlignment="1">
      <alignment horizontal="center" vertical="center"/>
    </xf>
    <xf numFmtId="49" fontId="6" fillId="5" borderId="0" xfId="0" applyNumberFormat="1" applyFont="1" applyFill="1" applyAlignment="1">
      <alignment horizontal="center"/>
    </xf>
    <xf numFmtId="165" fontId="6" fillId="5" borderId="0" xfId="0" applyNumberFormat="1" applyFont="1" applyFill="1" applyAlignment="1">
      <alignment horizontal="left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169" fontId="6" fillId="5" borderId="0" xfId="0" applyNumberFormat="1" applyFont="1" applyFill="1"/>
    <xf numFmtId="0" fontId="6" fillId="5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 wrapText="1"/>
    </xf>
    <xf numFmtId="49" fontId="6" fillId="5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left" vertical="top"/>
    </xf>
    <xf numFmtId="49" fontId="6" fillId="5" borderId="0" xfId="0" applyNumberFormat="1" applyFont="1" applyFill="1" applyAlignment="1">
      <alignment horizontal="center" vertical="top"/>
    </xf>
    <xf numFmtId="169" fontId="6" fillId="5" borderId="0" xfId="0" applyNumberFormat="1" applyFont="1" applyFill="1" applyAlignment="1">
      <alignment horizontal="left" vertical="center"/>
    </xf>
    <xf numFmtId="169" fontId="6" fillId="5" borderId="2" xfId="0" applyNumberFormat="1" applyFont="1" applyFill="1" applyBorder="1"/>
    <xf numFmtId="167" fontId="6" fillId="5" borderId="0" xfId="0" applyNumberFormat="1" applyFont="1" applyFill="1" applyAlignment="1">
      <alignment horizontal="left" vertical="center"/>
    </xf>
    <xf numFmtId="167" fontId="6" fillId="5" borderId="2" xfId="0" applyNumberFormat="1" applyFont="1" applyFill="1" applyBorder="1"/>
    <xf numFmtId="167" fontId="6" fillId="5" borderId="0" xfId="0" applyNumberFormat="1" applyFont="1" applyFill="1" applyAlignment="1">
      <alignment horizontal="center" vertical="center"/>
    </xf>
    <xf numFmtId="167" fontId="6" fillId="5" borderId="0" xfId="0" applyNumberFormat="1" applyFont="1" applyFill="1" applyAlignment="1">
      <alignment horizontal="center" vertical="top"/>
    </xf>
    <xf numFmtId="167" fontId="6" fillId="5" borderId="0" xfId="0" applyNumberFormat="1" applyFont="1" applyFill="1"/>
    <xf numFmtId="169" fontId="6" fillId="5" borderId="0" xfId="0" applyNumberFormat="1" applyFont="1" applyFill="1" applyAlignment="1">
      <alignment horizontal="right" vertical="center"/>
    </xf>
    <xf numFmtId="0" fontId="6" fillId="5" borderId="0" xfId="0" applyFont="1" applyFill="1"/>
    <xf numFmtId="0" fontId="8" fillId="5" borderId="0" xfId="0" applyFont="1" applyFill="1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center" vertical="top"/>
    </xf>
    <xf numFmtId="2" fontId="6" fillId="5" borderId="0" xfId="0" applyNumberFormat="1" applyFont="1" applyFill="1"/>
    <xf numFmtId="165" fontId="6" fillId="5" borderId="0" xfId="0" applyNumberFormat="1" applyFont="1" applyFill="1"/>
    <xf numFmtId="49" fontId="22" fillId="4" borderId="15" xfId="16" applyNumberFormat="1" applyFont="1" applyFill="1" applyBorder="1" applyAlignment="1" applyProtection="1">
      <alignment horizontal="center" vertical="center" wrapText="1"/>
    </xf>
    <xf numFmtId="49" fontId="23" fillId="4" borderId="18" xfId="16" applyNumberFormat="1" applyFont="1" applyFill="1" applyBorder="1" applyAlignment="1" applyProtection="1">
      <alignment horizontal="center" vertical="center" wrapText="1"/>
    </xf>
    <xf numFmtId="4" fontId="23" fillId="4" borderId="18" xfId="16" applyNumberFormat="1" applyFont="1" applyFill="1" applyBorder="1" applyAlignment="1" applyProtection="1">
      <alignment horizontal="right" vertical="center" wrapText="1"/>
    </xf>
    <xf numFmtId="49" fontId="24" fillId="4" borderId="19" xfId="16" applyNumberFormat="1" applyFont="1" applyFill="1" applyBorder="1" applyAlignment="1" applyProtection="1">
      <alignment horizontal="center"/>
    </xf>
    <xf numFmtId="4" fontId="24" fillId="4" borderId="19" xfId="16" applyNumberFormat="1" applyFont="1" applyFill="1" applyBorder="1" applyAlignment="1" applyProtection="1">
      <alignment horizontal="right"/>
    </xf>
    <xf numFmtId="167" fontId="6" fillId="5" borderId="0" xfId="0" applyNumberFormat="1" applyFont="1" applyFill="1" applyBorder="1" applyAlignment="1">
      <alignment horizontal="right" vertical="center"/>
    </xf>
    <xf numFmtId="0" fontId="6" fillId="5" borderId="2" xfId="0" applyFont="1" applyFill="1" applyBorder="1" applyAlignment="1">
      <alignment vertical="center" wrapText="1"/>
    </xf>
    <xf numFmtId="169" fontId="6" fillId="4" borderId="2" xfId="0" applyNumberFormat="1" applyFont="1" applyFill="1" applyBorder="1"/>
    <xf numFmtId="167" fontId="14" fillId="4" borderId="2" xfId="0" applyNumberFormat="1" applyFont="1" applyFill="1" applyBorder="1"/>
    <xf numFmtId="167" fontId="6" fillId="4" borderId="0" xfId="0" applyNumberFormat="1" applyFont="1" applyFill="1"/>
    <xf numFmtId="49" fontId="6" fillId="4" borderId="3" xfId="0" applyNumberFormat="1" applyFont="1" applyFill="1" applyBorder="1" applyAlignment="1">
      <alignment horizontal="center" vertical="center" wrapText="1"/>
    </xf>
    <xf numFmtId="169" fontId="6" fillId="4" borderId="0" xfId="0" applyNumberFormat="1" applyFont="1" applyFill="1"/>
    <xf numFmtId="0" fontId="6" fillId="4" borderId="0" xfId="0" applyFont="1" applyFill="1"/>
    <xf numFmtId="171" fontId="6" fillId="4" borderId="0" xfId="0" applyNumberFormat="1" applyFont="1" applyFill="1"/>
    <xf numFmtId="167" fontId="25" fillId="0" borderId="2" xfId="0" applyNumberFormat="1" applyFont="1" applyBorder="1"/>
    <xf numFmtId="167" fontId="25" fillId="2" borderId="2" xfId="0" applyNumberFormat="1" applyFont="1" applyFill="1" applyBorder="1"/>
    <xf numFmtId="167" fontId="25" fillId="4" borderId="2" xfId="0" applyNumberFormat="1" applyFont="1" applyFill="1" applyBorder="1"/>
    <xf numFmtId="169" fontId="26" fillId="0" borderId="2" xfId="0" applyNumberFormat="1" applyFont="1" applyBorder="1"/>
    <xf numFmtId="169" fontId="26" fillId="2" borderId="2" xfId="0" applyNumberFormat="1" applyFont="1" applyFill="1" applyBorder="1"/>
    <xf numFmtId="169" fontId="26" fillId="4" borderId="2" xfId="0" applyNumberFormat="1" applyFont="1" applyFill="1" applyBorder="1"/>
    <xf numFmtId="167" fontId="26" fillId="0" borderId="2" xfId="0" applyNumberFormat="1" applyFont="1" applyBorder="1"/>
    <xf numFmtId="167" fontId="26" fillId="2" borderId="2" xfId="0" applyNumberFormat="1" applyFont="1" applyFill="1" applyBorder="1"/>
    <xf numFmtId="167" fontId="26" fillId="4" borderId="2" xfId="0" applyNumberFormat="1" applyFont="1" applyFill="1" applyBorder="1"/>
    <xf numFmtId="167" fontId="26" fillId="0" borderId="0" xfId="0" applyNumberFormat="1" applyFont="1"/>
    <xf numFmtId="167" fontId="26" fillId="2" borderId="0" xfId="0" applyNumberFormat="1" applyFont="1" applyFill="1"/>
    <xf numFmtId="167" fontId="26" fillId="4" borderId="0" xfId="0" applyNumberFormat="1" applyFont="1" applyFill="1"/>
    <xf numFmtId="0" fontId="6" fillId="0" borderId="2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7" fontId="6" fillId="4" borderId="2" xfId="0" applyNumberFormat="1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167" fontId="7" fillId="4" borderId="2" xfId="1" applyNumberFormat="1" applyFont="1" applyFill="1" applyBorder="1" applyAlignment="1" applyProtection="1">
      <alignment horizontal="center" vertical="center" wrapText="1"/>
    </xf>
    <xf numFmtId="167" fontId="7" fillId="4" borderId="2" xfId="0" applyNumberFormat="1" applyFont="1" applyFill="1" applyBorder="1"/>
    <xf numFmtId="169" fontId="7" fillId="4" borderId="2" xfId="0" applyNumberFormat="1" applyFont="1" applyFill="1" applyBorder="1"/>
    <xf numFmtId="0" fontId="10" fillId="4" borderId="0" xfId="0" applyFont="1" applyFill="1"/>
    <xf numFmtId="1" fontId="6" fillId="0" borderId="2" xfId="2" applyNumberFormat="1" applyFont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166" fontId="8" fillId="0" borderId="20" xfId="0" applyNumberFormat="1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9" fontId="14" fillId="5" borderId="0" xfId="0" applyNumberFormat="1" applyFont="1" applyFill="1"/>
    <xf numFmtId="49" fontId="14" fillId="5" borderId="2" xfId="0" applyNumberFormat="1" applyFont="1" applyFill="1" applyBorder="1" applyAlignment="1">
      <alignment horizontal="center" vertical="center" wrapText="1"/>
    </xf>
    <xf numFmtId="170" fontId="14" fillId="5" borderId="2" xfId="0" applyNumberFormat="1" applyFont="1" applyFill="1" applyBorder="1" applyAlignment="1">
      <alignment horizontal="right" vertical="center"/>
    </xf>
    <xf numFmtId="170" fontId="27" fillId="5" borderId="2" xfId="0" applyNumberFormat="1" applyFont="1" applyFill="1" applyBorder="1" applyAlignment="1">
      <alignment vertical="center" wrapText="1"/>
    </xf>
    <xf numFmtId="170" fontId="27" fillId="5" borderId="2" xfId="0" applyNumberFormat="1" applyFont="1" applyFill="1" applyBorder="1" applyAlignment="1">
      <alignment vertical="center"/>
    </xf>
    <xf numFmtId="170" fontId="14" fillId="5" borderId="2" xfId="0" applyNumberFormat="1" applyFont="1" applyFill="1" applyBorder="1"/>
    <xf numFmtId="4" fontId="14" fillId="5" borderId="2" xfId="0" applyNumberFormat="1" applyFont="1" applyFill="1" applyBorder="1" applyAlignment="1">
      <alignment horizontal="right" vertical="center"/>
    </xf>
    <xf numFmtId="169" fontId="14" fillId="5" borderId="2" xfId="0" applyNumberFormat="1" applyFont="1" applyFill="1" applyBorder="1"/>
    <xf numFmtId="167" fontId="14" fillId="5" borderId="2" xfId="0" applyNumberFormat="1" applyFont="1" applyFill="1" applyBorder="1"/>
    <xf numFmtId="167" fontId="14" fillId="5" borderId="0" xfId="0" applyNumberFormat="1" applyFont="1" applyFill="1" applyBorder="1"/>
    <xf numFmtId="0" fontId="14" fillId="5" borderId="0" xfId="0" applyFont="1" applyFill="1"/>
    <xf numFmtId="2" fontId="14" fillId="5" borderId="0" xfId="0" applyNumberFormat="1" applyFont="1" applyFill="1"/>
    <xf numFmtId="165" fontId="14" fillId="5" borderId="0" xfId="0" applyNumberFormat="1" applyFont="1" applyFill="1"/>
    <xf numFmtId="167" fontId="14" fillId="2" borderId="2" xfId="0" applyNumberFormat="1" applyFont="1" applyFill="1" applyBorder="1"/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166" fontId="14" fillId="5" borderId="2" xfId="0" applyNumberFormat="1" applyFont="1" applyFill="1" applyBorder="1" applyAlignment="1">
      <alignment horizontal="right" vertical="center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7" fontId="14" fillId="4" borderId="2" xfId="0" applyNumberFormat="1" applyFont="1" applyFill="1" applyBorder="1" applyAlignment="1">
      <alignment vertical="center"/>
    </xf>
    <xf numFmtId="170" fontId="14" fillId="5" borderId="2" xfId="0" applyNumberFormat="1" applyFont="1" applyFill="1" applyBorder="1" applyAlignment="1">
      <alignment horizontal="right" vertical="center" wrapText="1"/>
    </xf>
    <xf numFmtId="49" fontId="6" fillId="5" borderId="3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right" vertical="center"/>
    </xf>
    <xf numFmtId="0" fontId="8" fillId="4" borderId="0" xfId="0" applyFont="1" applyFill="1"/>
    <xf numFmtId="0" fontId="6" fillId="3" borderId="0" xfId="0" applyFont="1" applyFill="1"/>
    <xf numFmtId="49" fontId="6" fillId="4" borderId="5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4" fontId="6" fillId="5" borderId="0" xfId="0" applyNumberFormat="1" applyFont="1" applyFill="1" applyAlignment="1">
      <alignment vertical="center"/>
    </xf>
    <xf numFmtId="4" fontId="6" fillId="5" borderId="0" xfId="0" applyNumberFormat="1" applyFont="1" applyFill="1"/>
    <xf numFmtId="0" fontId="6" fillId="4" borderId="0" xfId="0" applyFont="1" applyFill="1" applyAlignment="1">
      <alignment wrapText="1"/>
    </xf>
    <xf numFmtId="0" fontId="6" fillId="5" borderId="2" xfId="0" applyFont="1" applyFill="1" applyBorder="1"/>
    <xf numFmtId="0" fontId="4" fillId="4" borderId="0" xfId="0" applyFont="1" applyFill="1"/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/>
    <xf numFmtId="0" fontId="6" fillId="0" borderId="15" xfId="0" applyFont="1" applyBorder="1" applyAlignment="1">
      <alignment horizontal="center" vertical="center"/>
    </xf>
    <xf numFmtId="0" fontId="6" fillId="0" borderId="0" xfId="0" applyFont="1" applyBorder="1"/>
    <xf numFmtId="0" fontId="6" fillId="0" borderId="3" xfId="0" applyFont="1" applyBorder="1" applyAlignment="1">
      <alignment horizontal="left" vertical="center" wrapText="1" indent="1"/>
    </xf>
    <xf numFmtId="0" fontId="6" fillId="0" borderId="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6" fontId="12" fillId="5" borderId="0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166" fontId="8" fillId="2" borderId="0" xfId="0" applyNumberFormat="1" applyFont="1" applyFill="1"/>
    <xf numFmtId="166" fontId="29" fillId="5" borderId="2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 indent="1"/>
    </xf>
    <xf numFmtId="0" fontId="6" fillId="0" borderId="22" xfId="2" applyFont="1" applyBorder="1" applyAlignment="1">
      <alignment horizontal="left" vertical="center" wrapText="1" indent="1"/>
    </xf>
    <xf numFmtId="2" fontId="6" fillId="0" borderId="11" xfId="2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167" fontId="32" fillId="4" borderId="2" xfId="0" applyNumberFormat="1" applyFont="1" applyFill="1" applyBorder="1" applyAlignment="1">
      <alignment horizontal="center" vertical="center"/>
    </xf>
    <xf numFmtId="0" fontId="33" fillId="4" borderId="0" xfId="0" applyFont="1" applyFill="1"/>
    <xf numFmtId="49" fontId="33" fillId="4" borderId="2" xfId="0" applyNumberFormat="1" applyFont="1" applyFill="1" applyBorder="1" applyAlignment="1">
      <alignment horizontal="center" vertical="center" wrapText="1"/>
    </xf>
    <xf numFmtId="166" fontId="32" fillId="5" borderId="2" xfId="0" applyNumberFormat="1" applyFont="1" applyFill="1" applyBorder="1" applyAlignment="1">
      <alignment horizontal="right" vertical="center"/>
    </xf>
    <xf numFmtId="166" fontId="32" fillId="5" borderId="2" xfId="0" applyNumberFormat="1" applyFont="1" applyFill="1" applyBorder="1" applyAlignment="1">
      <alignment horizontal="right" vertical="center" wrapText="1"/>
    </xf>
    <xf numFmtId="167" fontId="32" fillId="4" borderId="2" xfId="0" applyNumberFormat="1" applyFont="1" applyFill="1" applyBorder="1"/>
    <xf numFmtId="169" fontId="33" fillId="4" borderId="2" xfId="0" applyNumberFormat="1" applyFont="1" applyFill="1" applyBorder="1"/>
    <xf numFmtId="167" fontId="33" fillId="4" borderId="0" xfId="0" applyNumberFormat="1" applyFont="1" applyFill="1"/>
    <xf numFmtId="167" fontId="32" fillId="4" borderId="2" xfId="0" applyNumberFormat="1" applyFont="1" applyFill="1" applyBorder="1" applyAlignment="1">
      <alignment vertical="center"/>
    </xf>
    <xf numFmtId="0" fontId="6" fillId="5" borderId="0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7" fontId="34" fillId="4" borderId="2" xfId="0" applyNumberFormat="1" applyFont="1" applyFill="1" applyBorder="1" applyAlignment="1">
      <alignment horizontal="center" vertical="center"/>
    </xf>
    <xf numFmtId="169" fontId="35" fillId="4" borderId="2" xfId="0" applyNumberFormat="1" applyFont="1" applyFill="1" applyBorder="1"/>
    <xf numFmtId="167" fontId="35" fillId="4" borderId="2" xfId="0" applyNumberFormat="1" applyFont="1" applyFill="1" applyBorder="1"/>
    <xf numFmtId="167" fontId="35" fillId="4" borderId="0" xfId="0" applyNumberFormat="1" applyFont="1" applyFill="1"/>
    <xf numFmtId="167" fontId="31" fillId="4" borderId="2" xfId="0" applyNumberFormat="1" applyFont="1" applyFill="1" applyBorder="1"/>
    <xf numFmtId="0" fontId="29" fillId="4" borderId="0" xfId="0" applyFont="1" applyFill="1"/>
    <xf numFmtId="49" fontId="14" fillId="5" borderId="5" xfId="0" applyNumberFormat="1" applyFont="1" applyFill="1" applyBorder="1" applyAlignment="1">
      <alignment horizontal="center" vertical="center" wrapText="1"/>
    </xf>
    <xf numFmtId="49" fontId="26" fillId="5" borderId="4" xfId="0" applyNumberFormat="1" applyFont="1" applyFill="1" applyBorder="1" applyAlignment="1">
      <alignment vertical="center" wrapText="1"/>
    </xf>
    <xf numFmtId="0" fontId="6" fillId="0" borderId="2" xfId="2" applyFont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0" fontId="6" fillId="0" borderId="25" xfId="0" applyFont="1" applyBorder="1"/>
    <xf numFmtId="170" fontId="36" fillId="5" borderId="2" xfId="0" applyNumberFormat="1" applyFont="1" applyFill="1" applyBorder="1" applyAlignment="1">
      <alignment horizontal="right" vertical="center"/>
    </xf>
    <xf numFmtId="169" fontId="32" fillId="5" borderId="0" xfId="0" applyNumberFormat="1" applyFont="1" applyFill="1"/>
    <xf numFmtId="49" fontId="32" fillId="5" borderId="2" xfId="0" applyNumberFormat="1" applyFont="1" applyFill="1" applyBorder="1" applyAlignment="1">
      <alignment horizontal="center" vertical="center" wrapText="1"/>
    </xf>
    <xf numFmtId="170" fontId="32" fillId="5" borderId="2" xfId="0" applyNumberFormat="1" applyFont="1" applyFill="1" applyBorder="1" applyAlignment="1">
      <alignment horizontal="right" vertical="center"/>
    </xf>
    <xf numFmtId="4" fontId="32" fillId="5" borderId="2" xfId="0" applyNumberFormat="1" applyFont="1" applyFill="1" applyBorder="1" applyAlignment="1">
      <alignment horizontal="right" vertical="center"/>
    </xf>
    <xf numFmtId="170" fontId="37" fillId="5" borderId="2" xfId="0" applyNumberFormat="1" applyFont="1" applyFill="1" applyBorder="1" applyAlignment="1">
      <alignment vertical="center" wrapText="1"/>
    </xf>
    <xf numFmtId="170" fontId="37" fillId="5" borderId="2" xfId="0" applyNumberFormat="1" applyFont="1" applyFill="1" applyBorder="1" applyAlignment="1">
      <alignment vertical="center"/>
    </xf>
    <xf numFmtId="170" fontId="32" fillId="5" borderId="2" xfId="0" applyNumberFormat="1" applyFont="1" applyFill="1" applyBorder="1"/>
    <xf numFmtId="170" fontId="32" fillId="5" borderId="2" xfId="0" applyNumberFormat="1" applyFont="1" applyFill="1" applyBorder="1" applyAlignment="1">
      <alignment horizontal="right" vertical="center" wrapText="1"/>
    </xf>
    <xf numFmtId="169" fontId="32" fillId="5" borderId="2" xfId="0" applyNumberFormat="1" applyFont="1" applyFill="1" applyBorder="1"/>
    <xf numFmtId="167" fontId="32" fillId="5" borderId="2" xfId="0" applyNumberFormat="1" applyFont="1" applyFill="1" applyBorder="1"/>
    <xf numFmtId="167" fontId="32" fillId="5" borderId="0" xfId="0" applyNumberFormat="1" applyFont="1" applyFill="1" applyBorder="1"/>
    <xf numFmtId="167" fontId="32" fillId="5" borderId="0" xfId="0" applyNumberFormat="1" applyFont="1" applyFill="1"/>
    <xf numFmtId="0" fontId="32" fillId="5" borderId="0" xfId="0" applyFont="1" applyFill="1"/>
    <xf numFmtId="2" fontId="32" fillId="5" borderId="0" xfId="0" applyNumberFormat="1" applyFont="1" applyFill="1"/>
    <xf numFmtId="165" fontId="32" fillId="5" borderId="0" xfId="0" applyNumberFormat="1" applyFont="1" applyFill="1"/>
    <xf numFmtId="0" fontId="6" fillId="0" borderId="5" xfId="2" applyNumberFormat="1" applyFont="1" applyBorder="1" applyAlignment="1">
      <alignment horizontal="center" vertical="center" wrapText="1"/>
    </xf>
    <xf numFmtId="166" fontId="36" fillId="5" borderId="2" xfId="0" applyNumberFormat="1" applyFont="1" applyFill="1" applyBorder="1" applyAlignment="1">
      <alignment horizontal="right" vertical="center"/>
    </xf>
    <xf numFmtId="166" fontId="36" fillId="5" borderId="2" xfId="0" applyNumberFormat="1" applyFont="1" applyFill="1" applyBorder="1" applyAlignment="1">
      <alignment horizontal="right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170" fontId="25" fillId="5" borderId="2" xfId="0" applyNumberFormat="1" applyFont="1" applyFill="1" applyBorder="1" applyAlignment="1">
      <alignment horizontal="right" vertical="center"/>
    </xf>
    <xf numFmtId="49" fontId="6" fillId="5" borderId="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7" fontId="32" fillId="7" borderId="2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167" fontId="33" fillId="0" borderId="2" xfId="0" applyNumberFormat="1" applyFont="1" applyBorder="1" applyAlignment="1">
      <alignment horizontal="center" vertical="center"/>
    </xf>
    <xf numFmtId="0" fontId="33" fillId="0" borderId="0" xfId="0" applyFont="1"/>
    <xf numFmtId="0" fontId="38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7" fontId="39" fillId="0" borderId="2" xfId="1" applyNumberFormat="1" applyFont="1" applyBorder="1" applyAlignment="1" applyProtection="1">
      <alignment horizontal="center" vertical="center" wrapText="1"/>
    </xf>
    <xf numFmtId="167" fontId="39" fillId="0" borderId="2" xfId="0" applyNumberFormat="1" applyFont="1" applyBorder="1"/>
    <xf numFmtId="0" fontId="6" fillId="0" borderId="4" xfId="2" applyFont="1" applyBorder="1" applyAlignment="1">
      <alignment horizontal="left" vertical="center" wrapText="1" indent="1"/>
    </xf>
    <xf numFmtId="49" fontId="40" fillId="0" borderId="15" xfId="0" applyNumberFormat="1" applyFont="1" applyBorder="1" applyAlignment="1">
      <alignment horizontal="center" vertical="center"/>
    </xf>
    <xf numFmtId="0" fontId="40" fillId="0" borderId="4" xfId="2" applyFont="1" applyBorder="1" applyAlignment="1">
      <alignment horizontal="left" vertical="center" wrapText="1" indent="1"/>
    </xf>
    <xf numFmtId="0" fontId="40" fillId="0" borderId="2" xfId="2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9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30" fillId="0" borderId="2" xfId="8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top" wrapText="1"/>
    </xf>
    <xf numFmtId="0" fontId="13" fillId="0" borderId="6" xfId="2" applyFont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>
      <alignment horizontal="center" vertical="center" wrapText="1"/>
    </xf>
    <xf numFmtId="49" fontId="6" fillId="5" borderId="5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center" vertical="top" wrapText="1"/>
    </xf>
    <xf numFmtId="169" fontId="6" fillId="5" borderId="2" xfId="0" applyNumberFormat="1" applyFont="1" applyFill="1" applyBorder="1" applyAlignment="1">
      <alignment horizontal="right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7" fontId="6" fillId="5" borderId="2" xfId="0" applyNumberFormat="1" applyFont="1" applyFill="1" applyBorder="1" applyAlignment="1">
      <alignment horizontal="right" vertical="center"/>
    </xf>
    <xf numFmtId="167" fontId="6" fillId="5" borderId="0" xfId="0" applyNumberFormat="1" applyFont="1" applyFill="1" applyAlignment="1">
      <alignment horizontal="center" vertical="center"/>
    </xf>
    <xf numFmtId="167" fontId="6" fillId="5" borderId="2" xfId="0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left" vertical="center" wrapText="1"/>
    </xf>
    <xf numFmtId="0" fontId="6" fillId="0" borderId="26" xfId="2" applyFont="1" applyBorder="1" applyAlignment="1">
      <alignment horizontal="left" vertical="center" wrapText="1"/>
    </xf>
    <xf numFmtId="0" fontId="6" fillId="0" borderId="27" xfId="2" applyFont="1" applyBorder="1" applyAlignment="1">
      <alignment horizontal="left" vertical="center" wrapText="1"/>
    </xf>
    <xf numFmtId="0" fontId="6" fillId="0" borderId="0" xfId="2" applyFont="1" applyAlignment="1">
      <alignment horizontal="left" wrapText="1"/>
    </xf>
    <xf numFmtId="0" fontId="6" fillId="0" borderId="24" xfId="2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7" fontId="6" fillId="0" borderId="0" xfId="0" applyNumberFormat="1" applyFont="1" applyAlignment="1">
      <alignment horizontal="center" vertical="center"/>
    </xf>
    <xf numFmtId="167" fontId="6" fillId="0" borderId="2" xfId="0" applyNumberFormat="1" applyFont="1" applyBorder="1" applyAlignment="1">
      <alignment horizontal="right" vertical="top"/>
    </xf>
    <xf numFmtId="167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7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3" fillId="0" borderId="6" xfId="2" applyFont="1" applyBorder="1" applyAlignment="1">
      <alignment horizontal="left" vertical="top" wrapText="1"/>
    </xf>
    <xf numFmtId="0" fontId="13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3" fillId="4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Y65"/>
  <sheetViews>
    <sheetView tabSelected="1" view="pageBreakPreview" zoomScaleNormal="80" zoomScaleSheetLayoutView="100" workbookViewId="0">
      <selection activeCell="F1" sqref="F1:I2"/>
    </sheetView>
  </sheetViews>
  <sheetFormatPr defaultColWidth="9.140625" defaultRowHeight="15.75" x14ac:dyDescent="0.25"/>
  <cols>
    <col min="1" max="1" width="7.28515625" style="1" customWidth="1"/>
    <col min="2" max="2" width="93.85546875" style="2" customWidth="1"/>
    <col min="3" max="3" width="12" style="2" customWidth="1"/>
    <col min="4" max="4" width="19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customWidth="1"/>
    <col min="10" max="10" width="12.42578125" style="2" customWidth="1"/>
    <col min="11" max="257" width="9.140625" style="2"/>
  </cols>
  <sheetData>
    <row r="1" spans="1:259" ht="15.75" customHeight="1" x14ac:dyDescent="0.25">
      <c r="E1" s="2"/>
      <c r="F1" s="436" t="s">
        <v>601</v>
      </c>
      <c r="G1" s="436"/>
      <c r="H1" s="436"/>
      <c r="I1" s="436"/>
      <c r="IX1" s="2"/>
      <c r="IY1" s="2"/>
    </row>
    <row r="2" spans="1:259" ht="43.5" customHeight="1" x14ac:dyDescent="0.25">
      <c r="A2" s="4"/>
      <c r="B2" s="5"/>
      <c r="C2" s="5"/>
      <c r="D2" s="5"/>
      <c r="E2" s="6"/>
      <c r="F2" s="436"/>
      <c r="G2" s="436"/>
      <c r="H2" s="436"/>
      <c r="I2" s="436"/>
      <c r="IX2" s="2"/>
      <c r="IY2" s="2"/>
    </row>
    <row r="3" spans="1:259" ht="50.25" customHeight="1" x14ac:dyDescent="0.25">
      <c r="A3" s="440" t="s">
        <v>0</v>
      </c>
      <c r="B3" s="440"/>
      <c r="C3" s="440"/>
      <c r="D3" s="440"/>
      <c r="E3" s="440"/>
      <c r="F3" s="440"/>
      <c r="G3" s="440"/>
      <c r="H3" s="440"/>
      <c r="I3" s="440"/>
    </row>
    <row r="4" spans="1:259" ht="37.5" customHeight="1" x14ac:dyDescent="0.25">
      <c r="A4" s="437" t="s">
        <v>1</v>
      </c>
      <c r="B4" s="438" t="s">
        <v>2</v>
      </c>
      <c r="C4" s="438" t="s">
        <v>3</v>
      </c>
      <c r="D4" s="439" t="s">
        <v>4</v>
      </c>
      <c r="E4" s="441" t="s">
        <v>5</v>
      </c>
      <c r="F4" s="442"/>
      <c r="G4" s="442"/>
      <c r="H4" s="442"/>
      <c r="I4" s="442"/>
      <c r="J4" s="442"/>
    </row>
    <row r="5" spans="1:259" ht="78.75" customHeight="1" x14ac:dyDescent="0.25">
      <c r="A5" s="437"/>
      <c r="B5" s="438"/>
      <c r="C5" s="438"/>
      <c r="D5" s="439"/>
      <c r="E5" s="292" t="s">
        <v>504</v>
      </c>
      <c r="F5" s="292" t="s">
        <v>92</v>
      </c>
      <c r="G5" s="188" t="s">
        <v>6</v>
      </c>
      <c r="H5" s="188" t="s">
        <v>7</v>
      </c>
      <c r="I5" s="188" t="s">
        <v>8</v>
      </c>
      <c r="J5" s="188" t="s">
        <v>563</v>
      </c>
    </row>
    <row r="6" spans="1:259" ht="36.75" customHeight="1" x14ac:dyDescent="0.25">
      <c r="A6" s="437"/>
      <c r="B6" s="438"/>
      <c r="C6" s="438"/>
      <c r="D6" s="439"/>
      <c r="E6" s="189" t="s">
        <v>9</v>
      </c>
      <c r="F6" s="189" t="s">
        <v>10</v>
      </c>
      <c r="G6" s="189" t="s">
        <v>11</v>
      </c>
      <c r="H6" s="189" t="s">
        <v>12</v>
      </c>
      <c r="I6" s="189" t="s">
        <v>482</v>
      </c>
      <c r="J6" s="189" t="s">
        <v>562</v>
      </c>
    </row>
    <row r="7" spans="1:259" ht="35.25" customHeight="1" x14ac:dyDescent="0.25">
      <c r="A7" s="443" t="s">
        <v>13</v>
      </c>
      <c r="B7" s="443"/>
      <c r="C7" s="443"/>
      <c r="D7" s="443"/>
      <c r="E7" s="444"/>
      <c r="F7" s="444"/>
      <c r="G7" s="444"/>
      <c r="H7" s="444"/>
      <c r="I7" s="444"/>
    </row>
    <row r="8" spans="1:259" ht="47.25" customHeight="1" x14ac:dyDescent="0.25">
      <c r="A8" s="11">
        <v>1</v>
      </c>
      <c r="B8" s="12" t="s">
        <v>14</v>
      </c>
      <c r="C8" s="13" t="s">
        <v>15</v>
      </c>
      <c r="D8" s="8"/>
      <c r="E8" s="18">
        <v>100</v>
      </c>
      <c r="F8" s="19">
        <v>100</v>
      </c>
      <c r="G8" s="18"/>
      <c r="H8" s="18"/>
      <c r="I8" s="18"/>
      <c r="J8" s="18"/>
    </row>
    <row r="9" spans="1:259" ht="51.75" customHeight="1" x14ac:dyDescent="0.25">
      <c r="A9" s="11" t="s">
        <v>16</v>
      </c>
      <c r="B9" s="12" t="s">
        <v>17</v>
      </c>
      <c r="C9" s="13" t="s">
        <v>15</v>
      </c>
      <c r="D9" s="8"/>
      <c r="E9" s="15">
        <v>100</v>
      </c>
      <c r="F9" s="16">
        <v>100</v>
      </c>
      <c r="G9" s="15"/>
      <c r="H9" s="15"/>
      <c r="I9" s="15"/>
      <c r="J9" s="15"/>
    </row>
    <row r="10" spans="1:259" ht="75" customHeight="1" x14ac:dyDescent="0.25">
      <c r="A10" s="11" t="s">
        <v>18</v>
      </c>
      <c r="B10" s="17" t="s">
        <v>19</v>
      </c>
      <c r="C10" s="8" t="s">
        <v>15</v>
      </c>
      <c r="D10" s="8"/>
      <c r="E10" s="160">
        <v>1.8</v>
      </c>
      <c r="F10" s="161">
        <v>1.8</v>
      </c>
      <c r="G10" s="160"/>
      <c r="H10" s="160"/>
      <c r="I10" s="253"/>
      <c r="J10" s="367"/>
    </row>
    <row r="11" spans="1:259" ht="57.75" customHeight="1" x14ac:dyDescent="0.25">
      <c r="A11" s="11" t="s">
        <v>20</v>
      </c>
      <c r="B11" s="12" t="s">
        <v>21</v>
      </c>
      <c r="C11" s="13" t="s">
        <v>15</v>
      </c>
      <c r="D11" s="8"/>
      <c r="E11" s="19">
        <v>90.62</v>
      </c>
      <c r="F11" s="19">
        <v>82.64</v>
      </c>
      <c r="G11" s="18"/>
      <c r="H11" s="18"/>
      <c r="I11" s="317"/>
      <c r="J11" s="317"/>
    </row>
    <row r="12" spans="1:259" ht="78.75" customHeight="1" x14ac:dyDescent="0.25">
      <c r="A12" s="311" t="s">
        <v>507</v>
      </c>
      <c r="B12" s="313" t="s">
        <v>564</v>
      </c>
      <c r="C12" s="13" t="s">
        <v>15</v>
      </c>
      <c r="D12" s="315">
        <v>0.33</v>
      </c>
      <c r="E12" s="316"/>
      <c r="F12" s="316"/>
      <c r="G12" s="317">
        <v>67.41</v>
      </c>
      <c r="H12" s="316">
        <v>67.41</v>
      </c>
      <c r="I12" s="318">
        <v>67.41</v>
      </c>
      <c r="J12" s="318">
        <v>67.41</v>
      </c>
    </row>
    <row r="13" spans="1:259" ht="57.75" customHeight="1" x14ac:dyDescent="0.25">
      <c r="A13" s="311" t="s">
        <v>508</v>
      </c>
      <c r="B13" s="313" t="s">
        <v>506</v>
      </c>
      <c r="C13" s="13" t="s">
        <v>15</v>
      </c>
      <c r="D13" s="315">
        <v>0.33</v>
      </c>
      <c r="E13" s="316"/>
      <c r="F13" s="316"/>
      <c r="G13" s="317">
        <v>3.7</v>
      </c>
      <c r="H13" s="316">
        <v>3.7</v>
      </c>
      <c r="I13" s="318">
        <v>3.7</v>
      </c>
      <c r="J13" s="318">
        <v>3.7</v>
      </c>
    </row>
    <row r="14" spans="1:259" ht="39.75" customHeight="1" x14ac:dyDescent="0.25">
      <c r="A14" s="311" t="s">
        <v>509</v>
      </c>
      <c r="B14" s="313" t="s">
        <v>505</v>
      </c>
      <c r="C14" s="308" t="s">
        <v>15</v>
      </c>
      <c r="D14" s="315">
        <v>0.33</v>
      </c>
      <c r="E14" s="316"/>
      <c r="F14" s="316"/>
      <c r="G14" s="317">
        <v>79</v>
      </c>
      <c r="H14" s="316">
        <v>79</v>
      </c>
      <c r="I14" s="318">
        <v>79</v>
      </c>
      <c r="J14" s="318">
        <v>79</v>
      </c>
    </row>
    <row r="15" spans="1:259" ht="26.25" customHeight="1" x14ac:dyDescent="0.25">
      <c r="A15" s="445" t="s">
        <v>22</v>
      </c>
      <c r="B15" s="445"/>
      <c r="C15" s="445"/>
      <c r="D15" s="445"/>
      <c r="E15" s="445"/>
      <c r="F15" s="445"/>
      <c r="G15" s="445"/>
      <c r="H15" s="446"/>
      <c r="I15" s="321"/>
    </row>
    <row r="16" spans="1:259" ht="42" customHeight="1" x14ac:dyDescent="0.25">
      <c r="A16" s="447" t="s">
        <v>23</v>
      </c>
      <c r="B16" s="447"/>
      <c r="C16" s="447"/>
      <c r="D16" s="447"/>
      <c r="E16" s="447"/>
      <c r="F16" s="447"/>
      <c r="G16" s="447"/>
      <c r="H16" s="448"/>
      <c r="I16" s="321"/>
    </row>
    <row r="17" spans="1:257" ht="48.75" customHeight="1" x14ac:dyDescent="0.25">
      <c r="A17" s="312" t="s">
        <v>24</v>
      </c>
      <c r="B17" s="103" t="s">
        <v>25</v>
      </c>
      <c r="C17" s="22" t="s">
        <v>15</v>
      </c>
      <c r="D17" s="13"/>
      <c r="E17" s="159">
        <f t="shared" ref="E17" si="0">329/450*1000</f>
        <v>731.1111111111112</v>
      </c>
      <c r="F17" s="159">
        <v>485.6</v>
      </c>
      <c r="G17" s="159">
        <v>753.12</v>
      </c>
      <c r="H17" s="159">
        <v>753.12</v>
      </c>
      <c r="I17" s="159">
        <v>753.12</v>
      </c>
      <c r="J17" s="159">
        <v>753.12</v>
      </c>
    </row>
    <row r="18" spans="1:257" ht="77.25" customHeight="1" x14ac:dyDescent="0.25">
      <c r="A18" s="11" t="s">
        <v>216</v>
      </c>
      <c r="B18" s="20" t="s">
        <v>27</v>
      </c>
      <c r="C18" s="22" t="s">
        <v>15</v>
      </c>
      <c r="D18" s="13"/>
      <c r="E18" s="22">
        <v>50</v>
      </c>
      <c r="F18" s="13">
        <v>100</v>
      </c>
      <c r="G18" s="13" t="s">
        <v>513</v>
      </c>
      <c r="H18" s="13" t="s">
        <v>513</v>
      </c>
      <c r="I18" s="13" t="s">
        <v>513</v>
      </c>
      <c r="J18" s="13" t="s">
        <v>513</v>
      </c>
    </row>
    <row r="19" spans="1:257" ht="72.75" customHeight="1" x14ac:dyDescent="0.25">
      <c r="A19" s="11" t="s">
        <v>28</v>
      </c>
      <c r="B19" s="12" t="s">
        <v>511</v>
      </c>
      <c r="C19" s="13" t="s">
        <v>15</v>
      </c>
      <c r="D19" s="13"/>
      <c r="E19" s="13">
        <v>100</v>
      </c>
      <c r="F19" s="13">
        <v>100</v>
      </c>
      <c r="G19" s="314" t="s">
        <v>513</v>
      </c>
      <c r="H19" s="314" t="s">
        <v>513</v>
      </c>
      <c r="I19" s="314" t="s">
        <v>513</v>
      </c>
      <c r="J19" s="314" t="s">
        <v>513</v>
      </c>
    </row>
    <row r="20" spans="1:257" ht="75.75" customHeight="1" x14ac:dyDescent="0.25">
      <c r="A20" s="11" t="s">
        <v>245</v>
      </c>
      <c r="B20" s="322" t="s">
        <v>510</v>
      </c>
      <c r="C20" s="22" t="s">
        <v>15</v>
      </c>
      <c r="D20" s="13">
        <v>0.04</v>
      </c>
      <c r="E20" s="13" t="s">
        <v>513</v>
      </c>
      <c r="F20" s="13" t="s">
        <v>513</v>
      </c>
      <c r="G20" s="320">
        <v>100</v>
      </c>
      <c r="H20" s="320">
        <v>100</v>
      </c>
      <c r="I20" s="320">
        <v>100</v>
      </c>
      <c r="J20" s="320">
        <v>100</v>
      </c>
    </row>
    <row r="21" spans="1:257" ht="86.25" customHeight="1" x14ac:dyDescent="0.25">
      <c r="A21" s="11" t="s">
        <v>249</v>
      </c>
      <c r="B21" s="322" t="s">
        <v>512</v>
      </c>
      <c r="C21" s="22" t="s">
        <v>15</v>
      </c>
      <c r="D21" s="13">
        <v>0.04</v>
      </c>
      <c r="E21" s="314" t="s">
        <v>513</v>
      </c>
      <c r="F21" s="314" t="s">
        <v>513</v>
      </c>
      <c r="G21" s="320">
        <v>100</v>
      </c>
      <c r="H21" s="320">
        <v>100</v>
      </c>
      <c r="I21" s="320">
        <v>100</v>
      </c>
      <c r="J21" s="320">
        <v>100</v>
      </c>
    </row>
    <row r="22" spans="1:257" s="23" customFormat="1" ht="33" customHeight="1" x14ac:dyDescent="0.25">
      <c r="A22" s="449" t="s">
        <v>29</v>
      </c>
      <c r="B22" s="449"/>
      <c r="C22" s="449"/>
      <c r="D22" s="449"/>
      <c r="E22" s="449"/>
      <c r="F22" s="449"/>
      <c r="G22" s="449"/>
      <c r="H22" s="449"/>
      <c r="I22" s="449"/>
    </row>
    <row r="23" spans="1:257" ht="63.75" customHeight="1" x14ac:dyDescent="0.25">
      <c r="A23" s="11" t="s">
        <v>217</v>
      </c>
      <c r="B23" s="20" t="s">
        <v>31</v>
      </c>
      <c r="C23" s="8" t="s">
        <v>15</v>
      </c>
      <c r="D23" s="13">
        <v>0.04</v>
      </c>
      <c r="E23" s="1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257" ht="74.25" customHeight="1" x14ac:dyDescent="0.25">
      <c r="A24" s="11" t="s">
        <v>219</v>
      </c>
      <c r="B24" s="12" t="s">
        <v>529</v>
      </c>
      <c r="C24" s="337" t="s">
        <v>15</v>
      </c>
      <c r="D24" s="26">
        <v>0.04</v>
      </c>
      <c r="E24" s="25">
        <v>100</v>
      </c>
      <c r="F24" s="25">
        <v>100</v>
      </c>
      <c r="G24" s="25"/>
      <c r="H24" s="25"/>
      <c r="I24" s="25"/>
      <c r="J24" s="25"/>
      <c r="IW24"/>
    </row>
    <row r="25" spans="1:257" ht="50.25" customHeight="1" x14ac:dyDescent="0.25">
      <c r="A25" s="11" t="s">
        <v>220</v>
      </c>
      <c r="B25" s="12" t="s">
        <v>32</v>
      </c>
      <c r="C25" s="8" t="s">
        <v>15</v>
      </c>
      <c r="D25" s="13">
        <v>0.04</v>
      </c>
      <c r="E25" s="18">
        <v>5.4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257" ht="57.75" customHeight="1" x14ac:dyDescent="0.25">
      <c r="A26" s="11" t="s">
        <v>33</v>
      </c>
      <c r="B26" s="12" t="s">
        <v>34</v>
      </c>
      <c r="C26" s="13" t="s">
        <v>15</v>
      </c>
      <c r="D26" s="13">
        <v>0.04</v>
      </c>
      <c r="E26" s="310">
        <v>5.57</v>
      </c>
      <c r="F26" s="13">
        <v>5.57</v>
      </c>
      <c r="G26" s="13">
        <v>5.57</v>
      </c>
      <c r="H26" s="13">
        <v>5.57</v>
      </c>
      <c r="I26" s="13">
        <v>5.57</v>
      </c>
      <c r="J26" s="13">
        <v>5.57</v>
      </c>
    </row>
    <row r="27" spans="1:257" s="27" customFormat="1" ht="60.75" customHeight="1" x14ac:dyDescent="0.2">
      <c r="A27" s="11" t="s">
        <v>35</v>
      </c>
      <c r="B27" s="12" t="s">
        <v>37</v>
      </c>
      <c r="C27" s="8" t="s">
        <v>15</v>
      </c>
      <c r="D27" s="13">
        <v>0.04</v>
      </c>
      <c r="E27" s="26">
        <v>100</v>
      </c>
      <c r="F27" s="26">
        <v>100</v>
      </c>
      <c r="G27" s="26">
        <v>100</v>
      </c>
      <c r="H27" s="26">
        <v>100</v>
      </c>
      <c r="I27" s="26">
        <v>100</v>
      </c>
      <c r="J27" s="26">
        <v>100</v>
      </c>
    </row>
    <row r="28" spans="1:257" ht="52.5" customHeight="1" x14ac:dyDescent="0.25">
      <c r="A28" s="11" t="s">
        <v>36</v>
      </c>
      <c r="B28" s="12" t="s">
        <v>221</v>
      </c>
      <c r="C28" s="26" t="s">
        <v>15</v>
      </c>
      <c r="D28" s="13">
        <v>0.04</v>
      </c>
      <c r="E28" s="315">
        <v>100</v>
      </c>
      <c r="F28" s="323">
        <v>100</v>
      </c>
      <c r="G28" s="323">
        <v>100</v>
      </c>
      <c r="H28" s="323">
        <v>100</v>
      </c>
      <c r="I28" s="323">
        <v>100</v>
      </c>
      <c r="J28" s="323">
        <v>100</v>
      </c>
    </row>
    <row r="29" spans="1:257" ht="74.25" customHeight="1" x14ac:dyDescent="0.25">
      <c r="A29" s="11" t="s">
        <v>38</v>
      </c>
      <c r="B29" s="12" t="s">
        <v>514</v>
      </c>
      <c r="C29" s="26" t="s">
        <v>15</v>
      </c>
      <c r="D29" s="13">
        <v>0.04</v>
      </c>
      <c r="E29" s="320"/>
      <c r="F29" s="319"/>
      <c r="G29" s="26">
        <v>100</v>
      </c>
      <c r="H29" s="26">
        <v>100</v>
      </c>
      <c r="I29" s="26">
        <v>100</v>
      </c>
      <c r="J29" s="26">
        <v>100</v>
      </c>
    </row>
    <row r="30" spans="1:257" ht="74.25" customHeight="1" x14ac:dyDescent="0.25">
      <c r="A30" s="11" t="s">
        <v>39</v>
      </c>
      <c r="B30" s="12" t="s">
        <v>515</v>
      </c>
      <c r="C30" s="26" t="s">
        <v>15</v>
      </c>
      <c r="D30" s="13">
        <v>0.04</v>
      </c>
      <c r="E30" s="309"/>
      <c r="F30" s="309"/>
      <c r="G30" s="323">
        <v>100</v>
      </c>
      <c r="H30" s="323">
        <v>100</v>
      </c>
      <c r="I30" s="323">
        <v>100</v>
      </c>
      <c r="J30" s="323">
        <v>100</v>
      </c>
    </row>
    <row r="31" spans="1:257" ht="84.75" customHeight="1" x14ac:dyDescent="0.25">
      <c r="A31" s="11" t="s">
        <v>286</v>
      </c>
      <c r="B31" s="17" t="s">
        <v>516</v>
      </c>
      <c r="C31" s="8" t="s">
        <v>15</v>
      </c>
      <c r="D31" s="13">
        <v>0.04</v>
      </c>
      <c r="E31" s="309"/>
      <c r="F31" s="309"/>
      <c r="G31" s="26">
        <v>100</v>
      </c>
      <c r="H31" s="26">
        <v>100</v>
      </c>
      <c r="I31" s="26">
        <v>100</v>
      </c>
      <c r="J31" s="26">
        <v>100</v>
      </c>
    </row>
    <row r="32" spans="1:257" ht="85.5" customHeight="1" x14ac:dyDescent="0.25">
      <c r="A32" s="11" t="s">
        <v>291</v>
      </c>
      <c r="B32" s="17" t="s">
        <v>530</v>
      </c>
      <c r="C32" s="337" t="s">
        <v>15</v>
      </c>
      <c r="D32" s="13">
        <v>0.04</v>
      </c>
      <c r="E32" s="337">
        <v>100</v>
      </c>
      <c r="F32" s="337">
        <v>100</v>
      </c>
      <c r="G32" s="337"/>
      <c r="H32" s="337"/>
      <c r="I32" s="337"/>
      <c r="J32" s="367"/>
      <c r="IW32"/>
    </row>
    <row r="33" spans="1:10" ht="26.25" customHeight="1" x14ac:dyDescent="0.25">
      <c r="A33" s="450" t="s">
        <v>467</v>
      </c>
      <c r="B33" s="450"/>
      <c r="C33" s="450"/>
      <c r="D33" s="450"/>
      <c r="E33" s="450"/>
      <c r="F33" s="450"/>
      <c r="H33" s="28"/>
      <c r="I33" s="28"/>
    </row>
    <row r="34" spans="1:10" ht="64.5" customHeight="1" x14ac:dyDescent="0.25">
      <c r="A34" s="7" t="s">
        <v>40</v>
      </c>
      <c r="B34" s="17" t="s">
        <v>41</v>
      </c>
      <c r="C34" s="13" t="s">
        <v>15</v>
      </c>
      <c r="D34" s="13">
        <v>0.04</v>
      </c>
      <c r="E34" s="160">
        <v>71</v>
      </c>
      <c r="F34" s="161">
        <v>71</v>
      </c>
      <c r="G34" s="160">
        <v>71</v>
      </c>
      <c r="H34" s="160">
        <v>71</v>
      </c>
      <c r="I34" s="253">
        <v>71</v>
      </c>
      <c r="J34" s="367">
        <v>71</v>
      </c>
    </row>
    <row r="35" spans="1:10" s="23" customFormat="1" ht="31.5" customHeight="1" x14ac:dyDescent="0.25">
      <c r="A35" s="451" t="s">
        <v>42</v>
      </c>
      <c r="B35" s="451"/>
      <c r="C35" s="451"/>
      <c r="D35" s="451"/>
      <c r="E35" s="2"/>
      <c r="F35" s="2"/>
      <c r="H35" s="29"/>
      <c r="I35" s="29"/>
      <c r="J35" s="29"/>
    </row>
    <row r="36" spans="1:10" ht="27" customHeight="1" x14ac:dyDescent="0.25">
      <c r="A36" s="30" t="s">
        <v>43</v>
      </c>
      <c r="B36" s="17" t="s">
        <v>44</v>
      </c>
      <c r="C36" s="8" t="s">
        <v>15</v>
      </c>
      <c r="D36" s="13">
        <v>0.04</v>
      </c>
      <c r="E36" s="160">
        <v>81.5</v>
      </c>
      <c r="F36" s="160">
        <v>82</v>
      </c>
      <c r="G36" s="160">
        <v>83</v>
      </c>
      <c r="H36" s="160">
        <v>83</v>
      </c>
      <c r="I36" s="253">
        <v>83</v>
      </c>
      <c r="J36" s="367">
        <v>83</v>
      </c>
    </row>
    <row r="37" spans="1:10" s="23" customFormat="1" ht="36.75" customHeight="1" x14ac:dyDescent="0.25">
      <c r="A37" s="451" t="s">
        <v>45</v>
      </c>
      <c r="B37" s="451"/>
      <c r="C37" s="451"/>
      <c r="D37" s="451"/>
      <c r="E37" s="451"/>
      <c r="F37" s="6"/>
      <c r="H37" s="29"/>
      <c r="I37" s="29"/>
      <c r="J37" s="29"/>
    </row>
    <row r="38" spans="1:10" ht="36.75" customHeight="1" x14ac:dyDescent="0.25">
      <c r="A38" s="30" t="s">
        <v>46</v>
      </c>
      <c r="B38" s="31" t="s">
        <v>47</v>
      </c>
      <c r="C38" s="8" t="s">
        <v>15</v>
      </c>
      <c r="D38" s="13">
        <v>0.04</v>
      </c>
      <c r="E38" s="173">
        <v>79.06</v>
      </c>
      <c r="F38" s="173">
        <v>82</v>
      </c>
      <c r="G38" s="173">
        <v>84</v>
      </c>
      <c r="H38" s="173">
        <v>86</v>
      </c>
      <c r="I38" s="253">
        <v>86</v>
      </c>
      <c r="J38" s="367">
        <v>86</v>
      </c>
    </row>
    <row r="39" spans="1:10" ht="36" customHeight="1" x14ac:dyDescent="0.25">
      <c r="A39" s="30" t="s">
        <v>48</v>
      </c>
      <c r="B39" s="17" t="s">
        <v>49</v>
      </c>
      <c r="C39" s="8" t="s">
        <v>15</v>
      </c>
      <c r="D39" s="13">
        <v>0.04</v>
      </c>
      <c r="E39" s="160">
        <v>215</v>
      </c>
      <c r="F39" s="160">
        <v>215</v>
      </c>
      <c r="G39" s="160">
        <v>215</v>
      </c>
      <c r="H39" s="160">
        <v>215</v>
      </c>
      <c r="I39" s="253">
        <v>215</v>
      </c>
      <c r="J39" s="367">
        <v>215</v>
      </c>
    </row>
    <row r="40" spans="1:10" ht="43.5" customHeight="1" x14ac:dyDescent="0.25">
      <c r="A40" s="30" t="s">
        <v>50</v>
      </c>
      <c r="B40" s="17" t="s">
        <v>51</v>
      </c>
      <c r="C40" s="8" t="s">
        <v>15</v>
      </c>
      <c r="D40" s="13">
        <v>0.04</v>
      </c>
      <c r="E40" s="32">
        <v>0.47</v>
      </c>
      <c r="F40" s="32">
        <v>0.62</v>
      </c>
      <c r="G40" s="32">
        <v>0.64</v>
      </c>
      <c r="H40" s="32">
        <v>0.64</v>
      </c>
      <c r="I40" s="32">
        <v>0.64</v>
      </c>
      <c r="J40" s="32">
        <v>0.64</v>
      </c>
    </row>
    <row r="41" spans="1:10" ht="43.5" customHeight="1" x14ac:dyDescent="0.25">
      <c r="A41" s="450" t="s">
        <v>52</v>
      </c>
      <c r="B41" s="450"/>
      <c r="C41" s="450"/>
      <c r="D41" s="450"/>
      <c r="E41" s="450"/>
      <c r="F41" s="32"/>
      <c r="G41" s="32"/>
      <c r="H41" s="32"/>
      <c r="I41" s="32"/>
      <c r="J41" s="32"/>
    </row>
    <row r="42" spans="1:10" ht="64.5" customHeight="1" x14ac:dyDescent="0.25">
      <c r="A42" s="30" t="s">
        <v>53</v>
      </c>
      <c r="B42" s="17" t="s">
        <v>54</v>
      </c>
      <c r="C42" s="8" t="s">
        <v>15</v>
      </c>
      <c r="D42" s="8">
        <v>0.04</v>
      </c>
      <c r="E42" s="33">
        <v>7.6999999999999999E-2</v>
      </c>
      <c r="F42" s="33">
        <v>9.2399999999999996E-2</v>
      </c>
      <c r="G42" s="33">
        <v>0.1079</v>
      </c>
      <c r="H42" s="33">
        <v>0.1079</v>
      </c>
      <c r="I42" s="33">
        <v>0.1079</v>
      </c>
      <c r="J42" s="33">
        <v>0.1079</v>
      </c>
    </row>
    <row r="43" spans="1:10" ht="45.75" customHeight="1" x14ac:dyDescent="0.25">
      <c r="A43" s="452" t="s">
        <v>55</v>
      </c>
      <c r="B43" s="452"/>
      <c r="C43" s="452"/>
      <c r="D43" s="452"/>
      <c r="E43" s="6"/>
      <c r="F43" s="6"/>
    </row>
    <row r="44" spans="1:10" ht="51" customHeight="1" x14ac:dyDescent="0.25">
      <c r="A44" s="453" t="s">
        <v>56</v>
      </c>
      <c r="B44" s="453"/>
      <c r="C44" s="453"/>
      <c r="D44" s="453"/>
      <c r="E44" s="453"/>
      <c r="F44" s="453"/>
      <c r="G44" s="34"/>
      <c r="H44" s="34"/>
      <c r="I44" s="379"/>
      <c r="J44" s="35"/>
    </row>
    <row r="45" spans="1:10" ht="81.75" customHeight="1" x14ac:dyDescent="0.25">
      <c r="A45" s="11" t="s">
        <v>57</v>
      </c>
      <c r="B45" s="17" t="s">
        <v>58</v>
      </c>
      <c r="C45" s="8" t="s">
        <v>15</v>
      </c>
      <c r="D45" s="13">
        <v>0.04</v>
      </c>
      <c r="E45" s="8">
        <v>17</v>
      </c>
      <c r="F45" s="8">
        <v>17</v>
      </c>
      <c r="G45" s="8">
        <v>17</v>
      </c>
      <c r="H45" s="8">
        <v>17</v>
      </c>
      <c r="I45" s="104">
        <v>17</v>
      </c>
      <c r="J45" s="367">
        <v>17</v>
      </c>
    </row>
    <row r="46" spans="1:10" ht="27" customHeight="1" x14ac:dyDescent="0.25">
      <c r="A46" s="36" t="s">
        <v>59</v>
      </c>
      <c r="B46" s="37"/>
      <c r="C46" s="37"/>
      <c r="D46" s="37"/>
      <c r="E46" s="37"/>
      <c r="F46" s="38"/>
    </row>
    <row r="47" spans="1:10" ht="27" customHeight="1" x14ac:dyDescent="0.25">
      <c r="A47" s="11" t="s">
        <v>30</v>
      </c>
      <c r="B47" s="17" t="s">
        <v>60</v>
      </c>
      <c r="C47" s="8" t="s">
        <v>15</v>
      </c>
      <c r="D47" s="13">
        <v>0.02</v>
      </c>
      <c r="E47" s="8">
        <v>41</v>
      </c>
      <c r="F47" s="8">
        <v>43</v>
      </c>
      <c r="G47" s="8">
        <v>45</v>
      </c>
      <c r="H47" s="8">
        <v>45</v>
      </c>
      <c r="I47" s="253">
        <v>45</v>
      </c>
      <c r="J47" s="367">
        <v>45</v>
      </c>
    </row>
    <row r="48" spans="1:10" ht="38.25" customHeight="1" x14ac:dyDescent="0.25">
      <c r="A48" s="1" t="s">
        <v>595</v>
      </c>
      <c r="B48" s="432" t="s">
        <v>599</v>
      </c>
      <c r="C48" s="433" t="s">
        <v>68</v>
      </c>
      <c r="D48" s="434">
        <v>0.02</v>
      </c>
      <c r="E48" s="435" t="s">
        <v>600</v>
      </c>
      <c r="F48" s="435" t="s">
        <v>600</v>
      </c>
      <c r="G48" s="435">
        <v>2</v>
      </c>
      <c r="H48" s="435">
        <v>2</v>
      </c>
      <c r="I48" s="435">
        <v>2</v>
      </c>
      <c r="J48" s="435">
        <v>2</v>
      </c>
    </row>
    <row r="49" spans="1:10" ht="18" customHeight="1" x14ac:dyDescent="0.25">
      <c r="A49" s="453" t="s">
        <v>61</v>
      </c>
      <c r="B49" s="453"/>
      <c r="C49" s="453"/>
      <c r="D49" s="453"/>
      <c r="E49" s="453"/>
      <c r="F49" s="453"/>
      <c r="G49" s="453"/>
    </row>
    <row r="50" spans="1:10" ht="45.75" customHeight="1" x14ac:dyDescent="0.25">
      <c r="A50" s="11" t="s">
        <v>62</v>
      </c>
      <c r="B50" s="17" t="s">
        <v>63</v>
      </c>
      <c r="C50" s="8" t="s">
        <v>15</v>
      </c>
      <c r="D50" s="13">
        <v>0.04</v>
      </c>
      <c r="E50" s="160">
        <v>29</v>
      </c>
      <c r="F50" s="160">
        <v>31</v>
      </c>
      <c r="G50" s="160">
        <v>33</v>
      </c>
      <c r="H50" s="160">
        <v>33</v>
      </c>
      <c r="I50" s="253">
        <v>33</v>
      </c>
      <c r="J50" s="367">
        <v>33</v>
      </c>
    </row>
    <row r="51" spans="1:10" ht="36" customHeight="1" x14ac:dyDescent="0.25">
      <c r="A51" s="455" t="s">
        <v>64</v>
      </c>
      <c r="B51" s="455"/>
      <c r="C51" s="455"/>
      <c r="D51" s="455"/>
      <c r="E51" s="455"/>
      <c r="F51" s="455"/>
      <c r="G51" s="455"/>
      <c r="H51" s="455"/>
      <c r="I51" s="455"/>
    </row>
    <row r="52" spans="1:10" ht="40.5" customHeight="1" x14ac:dyDescent="0.25">
      <c r="A52" s="456" t="s">
        <v>65</v>
      </c>
      <c r="B52" s="456"/>
      <c r="C52" s="456"/>
      <c r="D52" s="456"/>
      <c r="E52" s="456"/>
      <c r="F52" s="456"/>
      <c r="G52" s="456"/>
      <c r="H52" s="35"/>
      <c r="I52" s="35"/>
    </row>
    <row r="53" spans="1:10" ht="84" customHeight="1" x14ac:dyDescent="0.25">
      <c r="A53" s="11" t="s">
        <v>66</v>
      </c>
      <c r="B53" s="12" t="s">
        <v>67</v>
      </c>
      <c r="C53" s="8" t="s">
        <v>68</v>
      </c>
      <c r="D53" s="13">
        <v>0.04</v>
      </c>
      <c r="E53" s="39">
        <v>1</v>
      </c>
      <c r="F53" s="39">
        <v>2</v>
      </c>
      <c r="G53" s="39">
        <v>0</v>
      </c>
      <c r="H53" s="39">
        <v>0</v>
      </c>
      <c r="I53" s="39">
        <v>0</v>
      </c>
      <c r="J53" s="39">
        <v>0</v>
      </c>
    </row>
    <row r="54" spans="1:10" ht="109.5" customHeight="1" x14ac:dyDescent="0.25">
      <c r="A54" s="11" t="s">
        <v>69</v>
      </c>
      <c r="B54" s="12" t="s">
        <v>70</v>
      </c>
      <c r="C54" s="26" t="s">
        <v>15</v>
      </c>
      <c r="D54" s="13">
        <v>0.04</v>
      </c>
      <c r="E54" s="8">
        <v>0</v>
      </c>
      <c r="F54" s="8">
        <v>0</v>
      </c>
      <c r="G54" s="8">
        <v>0</v>
      </c>
      <c r="H54" s="8">
        <v>0</v>
      </c>
      <c r="I54" s="253">
        <v>0</v>
      </c>
      <c r="J54" s="367">
        <v>0</v>
      </c>
    </row>
    <row r="55" spans="1:10" ht="35.25" customHeight="1" x14ac:dyDescent="0.25">
      <c r="A55" s="457" t="s">
        <v>71</v>
      </c>
      <c r="B55" s="457"/>
      <c r="C55" s="457"/>
      <c r="D55" s="457"/>
      <c r="E55" s="457"/>
      <c r="F55" s="457"/>
      <c r="G55" s="457"/>
      <c r="H55" s="457"/>
      <c r="I55" s="457"/>
    </row>
    <row r="56" spans="1:10" ht="54.75" customHeight="1" x14ac:dyDescent="0.25">
      <c r="A56" s="11" t="s">
        <v>72</v>
      </c>
      <c r="B56" s="12" t="s">
        <v>73</v>
      </c>
      <c r="C56" s="26" t="s">
        <v>15</v>
      </c>
      <c r="D56" s="13">
        <v>0.04</v>
      </c>
      <c r="E56" s="160">
        <v>90</v>
      </c>
      <c r="F56" s="160">
        <v>90</v>
      </c>
      <c r="G56" s="160">
        <v>90</v>
      </c>
      <c r="H56" s="160">
        <v>90</v>
      </c>
      <c r="I56" s="253">
        <v>90</v>
      </c>
      <c r="J56" s="367">
        <v>90</v>
      </c>
    </row>
    <row r="57" spans="1:10" ht="33" customHeight="1" x14ac:dyDescent="0.25">
      <c r="A57" s="456" t="s">
        <v>74</v>
      </c>
      <c r="B57" s="456"/>
      <c r="C57" s="456"/>
      <c r="D57" s="456"/>
      <c r="E57" s="456"/>
      <c r="F57" s="456"/>
      <c r="H57" s="28"/>
      <c r="I57" s="28"/>
    </row>
    <row r="58" spans="1:10" ht="88.5" customHeight="1" x14ac:dyDescent="0.25">
      <c r="A58" s="11" t="s">
        <v>75</v>
      </c>
      <c r="B58" s="12" t="s">
        <v>76</v>
      </c>
      <c r="C58" s="26" t="s">
        <v>15</v>
      </c>
      <c r="D58" s="13">
        <v>0.03</v>
      </c>
      <c r="E58" s="19">
        <v>5</v>
      </c>
      <c r="F58" s="19">
        <v>5</v>
      </c>
      <c r="G58" s="18">
        <v>5</v>
      </c>
      <c r="H58" s="18">
        <v>5</v>
      </c>
      <c r="I58" s="18">
        <v>5</v>
      </c>
      <c r="J58" s="18">
        <v>5</v>
      </c>
    </row>
    <row r="59" spans="1:10" ht="33" customHeight="1" x14ac:dyDescent="0.25">
      <c r="A59" s="446" t="s">
        <v>77</v>
      </c>
      <c r="B59" s="446"/>
      <c r="C59" s="446"/>
      <c r="D59" s="446"/>
      <c r="E59" s="446"/>
      <c r="F59" s="446"/>
      <c r="G59" s="446"/>
      <c r="H59" s="28"/>
      <c r="I59" s="28"/>
    </row>
    <row r="60" spans="1:10" ht="33.75" customHeight="1" x14ac:dyDescent="0.25">
      <c r="A60" s="454" t="s">
        <v>78</v>
      </c>
      <c r="B60" s="454"/>
      <c r="C60" s="454"/>
      <c r="D60" s="454"/>
      <c r="E60" s="454"/>
      <c r="F60" s="454"/>
      <c r="G60" s="454"/>
      <c r="H60" s="28"/>
      <c r="I60" s="28"/>
    </row>
    <row r="61" spans="1:10" ht="96" customHeight="1" x14ac:dyDescent="0.25">
      <c r="A61" s="11" t="s">
        <v>79</v>
      </c>
      <c r="B61" s="40" t="s">
        <v>80</v>
      </c>
      <c r="C61" s="8" t="s">
        <v>81</v>
      </c>
      <c r="D61" s="13">
        <v>0.03</v>
      </c>
      <c r="E61" s="8">
        <v>5</v>
      </c>
      <c r="F61" s="8">
        <v>5</v>
      </c>
      <c r="G61" s="8">
        <v>5</v>
      </c>
      <c r="H61" s="8">
        <v>5</v>
      </c>
      <c r="I61" s="253">
        <v>5</v>
      </c>
      <c r="J61" s="367">
        <v>5</v>
      </c>
    </row>
    <row r="62" spans="1:10" ht="89.25" customHeight="1" x14ac:dyDescent="0.25">
      <c r="A62" s="11" t="s">
        <v>82</v>
      </c>
      <c r="B62" s="41" t="s">
        <v>83</v>
      </c>
      <c r="C62" s="8" t="s">
        <v>81</v>
      </c>
      <c r="D62" s="13">
        <v>0.03</v>
      </c>
      <c r="E62" s="8">
        <v>5</v>
      </c>
      <c r="F62" s="8">
        <v>5</v>
      </c>
      <c r="G62" s="8">
        <v>5</v>
      </c>
      <c r="H62" s="8">
        <v>5</v>
      </c>
      <c r="I62" s="253">
        <v>5</v>
      </c>
      <c r="J62" s="367">
        <v>5</v>
      </c>
    </row>
    <row r="63" spans="1:10" ht="112.5" customHeight="1" x14ac:dyDescent="0.25">
      <c r="A63" s="11" t="s">
        <v>84</v>
      </c>
      <c r="B63" s="42" t="s">
        <v>85</v>
      </c>
      <c r="C63" s="8" t="s">
        <v>81</v>
      </c>
      <c r="D63" s="13">
        <v>0.03</v>
      </c>
      <c r="E63" s="8">
        <v>5</v>
      </c>
      <c r="F63" s="8">
        <v>5</v>
      </c>
      <c r="G63" s="8">
        <v>5</v>
      </c>
      <c r="H63" s="8">
        <v>5</v>
      </c>
      <c r="I63" s="253">
        <v>5</v>
      </c>
      <c r="J63" s="367">
        <v>5</v>
      </c>
    </row>
    <row r="64" spans="1:10" x14ac:dyDescent="0.25">
      <c r="D64" s="43"/>
      <c r="J64" s="43"/>
    </row>
    <row r="65" spans="1:2" ht="20.25" customHeight="1" x14ac:dyDescent="0.25">
      <c r="A65" s="44"/>
      <c r="B65" s="2" t="s">
        <v>86</v>
      </c>
    </row>
  </sheetData>
  <mergeCells count="24">
    <mergeCell ref="A59:G59"/>
    <mergeCell ref="A60:G60"/>
    <mergeCell ref="A49:G49"/>
    <mergeCell ref="A51:I51"/>
    <mergeCell ref="A52:G52"/>
    <mergeCell ref="A55:I55"/>
    <mergeCell ref="A57:F57"/>
    <mergeCell ref="A35:D35"/>
    <mergeCell ref="A37:E37"/>
    <mergeCell ref="A41:E41"/>
    <mergeCell ref="A43:D43"/>
    <mergeCell ref="A44:F44"/>
    <mergeCell ref="A7:I7"/>
    <mergeCell ref="A15:H15"/>
    <mergeCell ref="A16:H16"/>
    <mergeCell ref="A22:I22"/>
    <mergeCell ref="A33:F33"/>
    <mergeCell ref="F1:I2"/>
    <mergeCell ref="A4:A6"/>
    <mergeCell ref="B4:B6"/>
    <mergeCell ref="C4:C6"/>
    <mergeCell ref="D4:D6"/>
    <mergeCell ref="A3:I3"/>
    <mergeCell ref="E4:J4"/>
  </mergeCells>
  <printOptions gridLines="1"/>
  <pageMargins left="0.31527777777777799" right="0.118055555555556" top="0.31527777777777799" bottom="0.19652777777777802" header="0.51180555555555496" footer="0.51180555555555496"/>
  <pageSetup paperSize="9" scale="67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X54"/>
  <sheetViews>
    <sheetView view="pageBreakPreview" topLeftCell="G1" zoomScale="70" zoomScaleNormal="70" zoomScaleSheetLayoutView="70" workbookViewId="0">
      <selection activeCell="O1" sqref="O1:P1"/>
    </sheetView>
  </sheetViews>
  <sheetFormatPr defaultColWidth="9.140625" defaultRowHeight="15.75" x14ac:dyDescent="0.25"/>
  <cols>
    <col min="1" max="1" width="8.42578125" style="117" customWidth="1"/>
    <col min="2" max="2" width="83.5703125" style="2" customWidth="1"/>
    <col min="3" max="3" width="21" style="118" customWidth="1"/>
    <col min="4" max="4" width="10.7109375" style="118" customWidth="1"/>
    <col min="5" max="5" width="12.140625" style="118" customWidth="1"/>
    <col min="6" max="6" width="14.28515625" style="118" customWidth="1"/>
    <col min="7" max="7" width="11.85546875" style="118" customWidth="1"/>
    <col min="8" max="8" width="18.7109375" style="2" customWidth="1"/>
    <col min="9" max="9" width="18.7109375" style="108" hidden="1" customWidth="1"/>
    <col min="10" max="10" width="18.7109375" style="239" customWidth="1"/>
    <col min="11" max="11" width="18.7109375" style="350" customWidth="1"/>
    <col min="12" max="12" width="18.7109375" style="239" customWidth="1"/>
    <col min="13" max="14" width="18.7109375" style="2" customWidth="1"/>
    <col min="15" max="15" width="17.7109375" style="2" customWidth="1"/>
    <col min="16" max="16" width="44" style="2" customWidth="1"/>
    <col min="17" max="17" width="8.140625" style="2" customWidth="1"/>
    <col min="18" max="18" width="25.28515625" style="2" customWidth="1"/>
    <col min="19" max="258" width="9.140625" style="2"/>
  </cols>
  <sheetData>
    <row r="1" spans="1:17" s="2" customFormat="1" ht="46.5" customHeight="1" x14ac:dyDescent="0.25">
      <c r="A1" s="117"/>
      <c r="B1" s="56"/>
      <c r="C1" s="118"/>
      <c r="D1" s="118"/>
      <c r="E1" s="118"/>
      <c r="F1" s="118"/>
      <c r="G1" s="118"/>
      <c r="I1" s="108"/>
      <c r="J1" s="239"/>
      <c r="K1" s="350"/>
      <c r="L1" s="239"/>
      <c r="O1" s="458" t="s">
        <v>606</v>
      </c>
      <c r="P1" s="458"/>
    </row>
    <row r="2" spans="1:17" s="2" customFormat="1" ht="41.25" customHeight="1" x14ac:dyDescent="0.25">
      <c r="A2" s="549" t="s">
        <v>228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</row>
    <row r="3" spans="1:17" s="2" customFormat="1" ht="41.25" customHeight="1" x14ac:dyDescent="0.25">
      <c r="A3" s="465" t="s">
        <v>1</v>
      </c>
      <c r="B3" s="465" t="s">
        <v>229</v>
      </c>
      <c r="C3" s="465" t="s">
        <v>97</v>
      </c>
      <c r="D3" s="465" t="s">
        <v>91</v>
      </c>
      <c r="E3" s="465"/>
      <c r="F3" s="465"/>
      <c r="G3" s="465"/>
      <c r="H3" s="550" t="s">
        <v>230</v>
      </c>
      <c r="I3" s="550"/>
      <c r="J3" s="550"/>
      <c r="K3" s="550"/>
      <c r="L3" s="550"/>
      <c r="M3" s="550"/>
      <c r="N3" s="550"/>
      <c r="O3" s="550"/>
      <c r="P3" s="465" t="s">
        <v>368</v>
      </c>
    </row>
    <row r="4" spans="1:17" s="2" customFormat="1" ht="41.25" customHeight="1" x14ac:dyDescent="0.25">
      <c r="A4" s="465"/>
      <c r="B4" s="465"/>
      <c r="C4" s="465"/>
      <c r="D4" s="465"/>
      <c r="E4" s="465"/>
      <c r="F4" s="465"/>
      <c r="G4" s="465"/>
      <c r="H4" s="551" t="str">
        <f>'Показатели подпрограммы 2'!E4</f>
        <v>год предшедствующий отчетному</v>
      </c>
      <c r="I4" s="552" t="s">
        <v>362</v>
      </c>
      <c r="J4" s="553" t="str">
        <f>'Мероприятия подпрограммы 1'!J4:J5</f>
        <v>Отчетный финансовый год</v>
      </c>
      <c r="K4" s="554" t="str">
        <f>'Мероприятия подпрограммы 1'!K4:K5</f>
        <v>Текущий финансовый год</v>
      </c>
      <c r="L4" s="553" t="str">
        <f>'Мероприятия подпрограммы 1'!L4:L5</f>
        <v>Очередной финансовый год</v>
      </c>
      <c r="M4" s="465" t="str">
        <f>'Мероприятия подпрограммы 1'!M4:M5</f>
        <v>Первый год планового периода</v>
      </c>
      <c r="N4" s="465" t="str">
        <f>'Мероприятия подпрограммы 1'!N4:N5</f>
        <v>Второй год планового периода</v>
      </c>
      <c r="O4" s="555" t="s">
        <v>93</v>
      </c>
      <c r="P4" s="465"/>
    </row>
    <row r="5" spans="1:17" s="2" customFormat="1" ht="32.25" customHeight="1" x14ac:dyDescent="0.25">
      <c r="A5" s="465"/>
      <c r="B5" s="465"/>
      <c r="C5" s="465"/>
      <c r="D5" s="465"/>
      <c r="E5" s="465"/>
      <c r="F5" s="465"/>
      <c r="G5" s="465"/>
      <c r="H5" s="551"/>
      <c r="I5" s="552"/>
      <c r="J5" s="553"/>
      <c r="K5" s="554"/>
      <c r="L5" s="553"/>
      <c r="M5" s="465"/>
      <c r="N5" s="465"/>
      <c r="O5" s="555"/>
      <c r="P5" s="465"/>
    </row>
    <row r="6" spans="1:17" s="2" customFormat="1" ht="37.5" customHeight="1" x14ac:dyDescent="0.25">
      <c r="A6" s="465"/>
      <c r="B6" s="465"/>
      <c r="C6" s="465"/>
      <c r="D6" s="119" t="s">
        <v>97</v>
      </c>
      <c r="E6" s="9" t="s">
        <v>98</v>
      </c>
      <c r="F6" s="9" t="s">
        <v>99</v>
      </c>
      <c r="G6" s="9" t="s">
        <v>100</v>
      </c>
      <c r="H6" s="163" t="s">
        <v>9</v>
      </c>
      <c r="I6" s="112"/>
      <c r="J6" s="178" t="s">
        <v>10</v>
      </c>
      <c r="K6" s="351" t="s">
        <v>11</v>
      </c>
      <c r="L6" s="178" t="s">
        <v>12</v>
      </c>
      <c r="M6" s="257" t="s">
        <v>482</v>
      </c>
      <c r="N6" s="257" t="s">
        <v>562</v>
      </c>
      <c r="O6" s="555"/>
      <c r="P6" s="465"/>
    </row>
    <row r="7" spans="1:17" ht="27" customHeight="1" x14ac:dyDescent="0.25">
      <c r="A7" s="462" t="s">
        <v>363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</row>
    <row r="8" spans="1:17" ht="42.75" customHeight="1" x14ac:dyDescent="0.25">
      <c r="A8" s="556" t="s">
        <v>369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  <c r="P8" s="556"/>
    </row>
    <row r="9" spans="1:17" ht="121.5" customHeight="1" x14ac:dyDescent="0.25">
      <c r="A9" s="178" t="s">
        <v>370</v>
      </c>
      <c r="B9" s="179" t="s">
        <v>371</v>
      </c>
      <c r="C9" s="180" t="s">
        <v>233</v>
      </c>
      <c r="D9" s="178" t="s">
        <v>107</v>
      </c>
      <c r="E9" s="178" t="s">
        <v>282</v>
      </c>
      <c r="F9" s="178" t="s">
        <v>372</v>
      </c>
      <c r="G9" s="178" t="s">
        <v>373</v>
      </c>
      <c r="H9" s="183"/>
      <c r="I9" s="184"/>
      <c r="J9" s="183">
        <v>5.8</v>
      </c>
      <c r="K9" s="369">
        <v>45</v>
      </c>
      <c r="L9" s="183">
        <v>45</v>
      </c>
      <c r="M9" s="183">
        <v>45</v>
      </c>
      <c r="N9" s="183">
        <v>45</v>
      </c>
      <c r="O9" s="183">
        <f>SUM(H9:N9)</f>
        <v>185.8</v>
      </c>
      <c r="P9" s="181" t="s">
        <v>374</v>
      </c>
    </row>
    <row r="10" spans="1:17" ht="33" customHeight="1" x14ac:dyDescent="0.25">
      <c r="A10" s="557" t="s">
        <v>375</v>
      </c>
      <c r="B10" s="557"/>
      <c r="C10" s="557"/>
      <c r="D10" s="557"/>
      <c r="E10" s="557"/>
      <c r="F10" s="557"/>
      <c r="G10" s="557"/>
      <c r="H10" s="557"/>
      <c r="I10" s="557"/>
      <c r="J10" s="557"/>
      <c r="K10" s="557"/>
      <c r="L10" s="557"/>
      <c r="M10" s="557"/>
      <c r="N10" s="557"/>
      <c r="O10" s="557"/>
      <c r="P10" s="557"/>
    </row>
    <row r="11" spans="1:17" ht="102.75" customHeight="1" x14ac:dyDescent="0.25">
      <c r="A11" s="182" t="s">
        <v>30</v>
      </c>
      <c r="B11" s="181" t="s">
        <v>376</v>
      </c>
      <c r="C11" s="180" t="s">
        <v>233</v>
      </c>
      <c r="D11" s="178" t="s">
        <v>107</v>
      </c>
      <c r="E11" s="178" t="s">
        <v>282</v>
      </c>
      <c r="F11" s="178" t="s">
        <v>377</v>
      </c>
      <c r="G11" s="178" t="s">
        <v>284</v>
      </c>
      <c r="H11" s="183">
        <v>12.5</v>
      </c>
      <c r="I11" s="184"/>
      <c r="J11" s="183">
        <v>29.4</v>
      </c>
      <c r="K11" s="369">
        <v>35</v>
      </c>
      <c r="L11" s="183">
        <v>35</v>
      </c>
      <c r="M11" s="183">
        <v>35</v>
      </c>
      <c r="N11" s="183">
        <v>35</v>
      </c>
      <c r="O11" s="183">
        <f>SUM(H11:N11)</f>
        <v>181.9</v>
      </c>
      <c r="P11" s="179" t="s">
        <v>378</v>
      </c>
    </row>
    <row r="12" spans="1:17" ht="150.75" customHeight="1" x14ac:dyDescent="0.25">
      <c r="A12" s="182" t="s">
        <v>595</v>
      </c>
      <c r="B12" s="416" t="s">
        <v>592</v>
      </c>
      <c r="C12" s="413" t="s">
        <v>233</v>
      </c>
      <c r="D12" s="178" t="s">
        <v>107</v>
      </c>
      <c r="E12" s="178" t="s">
        <v>475</v>
      </c>
      <c r="F12" s="178" t="s">
        <v>593</v>
      </c>
      <c r="G12" s="178" t="s">
        <v>594</v>
      </c>
      <c r="H12" s="183"/>
      <c r="I12" s="184"/>
      <c r="J12" s="183"/>
      <c r="K12" s="369">
        <v>21.4</v>
      </c>
      <c r="L12" s="183">
        <v>0</v>
      </c>
      <c r="M12" s="183">
        <v>0</v>
      </c>
      <c r="N12" s="183">
        <v>0</v>
      </c>
      <c r="O12" s="183">
        <f>SUM(H12:N12)</f>
        <v>21.4</v>
      </c>
      <c r="P12" s="417" t="s">
        <v>597</v>
      </c>
    </row>
    <row r="13" spans="1:17" s="27" customFormat="1" ht="35.25" customHeight="1" x14ac:dyDescent="0.2">
      <c r="A13" s="558" t="s">
        <v>379</v>
      </c>
      <c r="B13" s="558"/>
      <c r="C13" s="558"/>
      <c r="D13" s="558"/>
      <c r="E13" s="558"/>
      <c r="F13" s="558"/>
      <c r="G13" s="558"/>
      <c r="H13" s="558"/>
      <c r="I13" s="558"/>
      <c r="J13" s="558"/>
      <c r="K13" s="558"/>
      <c r="L13" s="558"/>
      <c r="M13" s="558"/>
      <c r="N13" s="558"/>
      <c r="O13" s="558"/>
      <c r="P13" s="558"/>
      <c r="Q13" s="120"/>
    </row>
    <row r="14" spans="1:17" ht="228.75" customHeight="1" x14ac:dyDescent="0.25">
      <c r="A14" s="10" t="s">
        <v>62</v>
      </c>
      <c r="B14" s="175" t="s">
        <v>380</v>
      </c>
      <c r="C14" s="9" t="s">
        <v>233</v>
      </c>
      <c r="D14" s="10" t="s">
        <v>107</v>
      </c>
      <c r="E14" s="10" t="s">
        <v>282</v>
      </c>
      <c r="F14" s="10" t="s">
        <v>381</v>
      </c>
      <c r="G14" s="10" t="s">
        <v>284</v>
      </c>
      <c r="H14" s="185">
        <v>118.9</v>
      </c>
      <c r="I14" s="186"/>
      <c r="J14" s="183">
        <v>154.19999999999999</v>
      </c>
      <c r="K14" s="369">
        <v>130</v>
      </c>
      <c r="L14" s="183">
        <v>150</v>
      </c>
      <c r="M14" s="183">
        <v>150</v>
      </c>
      <c r="N14" s="183">
        <v>150</v>
      </c>
      <c r="O14" s="185">
        <f>SUM(H14:N14)</f>
        <v>853.1</v>
      </c>
      <c r="P14" s="41" t="s">
        <v>382</v>
      </c>
    </row>
    <row r="15" spans="1:17" ht="22.5" customHeight="1" x14ac:dyDescent="0.25">
      <c r="A15" s="559" t="s">
        <v>358</v>
      </c>
      <c r="B15" s="559"/>
      <c r="C15" s="105"/>
      <c r="D15" s="105"/>
      <c r="E15" s="105"/>
      <c r="F15" s="10"/>
      <c r="G15" s="105"/>
      <c r="H15" s="185">
        <f t="shared" ref="H15:N15" si="0">H14+H11+H9</f>
        <v>131.4</v>
      </c>
      <c r="I15" s="186">
        <f t="shared" si="0"/>
        <v>0</v>
      </c>
      <c r="J15" s="183">
        <f t="shared" si="0"/>
        <v>189.4</v>
      </c>
      <c r="K15" s="369">
        <f>K14+K11+K9+K12</f>
        <v>231.4</v>
      </c>
      <c r="L15" s="183">
        <f t="shared" si="0"/>
        <v>230</v>
      </c>
      <c r="M15" s="185">
        <f t="shared" si="0"/>
        <v>230</v>
      </c>
      <c r="N15" s="185">
        <f t="shared" si="0"/>
        <v>230</v>
      </c>
      <c r="O15" s="185">
        <f>O14+O11+O9+O12</f>
        <v>1242.2</v>
      </c>
      <c r="P15" s="57"/>
    </row>
    <row r="16" spans="1:17" ht="39" customHeight="1" x14ac:dyDescent="0.25">
      <c r="A16" s="121"/>
      <c r="B16" s="563" t="s">
        <v>137</v>
      </c>
      <c r="C16" s="563"/>
      <c r="D16" s="563"/>
      <c r="E16" s="563"/>
      <c r="F16" s="563"/>
      <c r="G16" s="563"/>
      <c r="H16" s="563"/>
      <c r="I16" s="563"/>
      <c r="J16" s="563"/>
      <c r="K16" s="563"/>
      <c r="L16" s="563"/>
      <c r="M16" s="563"/>
      <c r="N16" s="563"/>
      <c r="O16" s="563"/>
      <c r="P16" s="563"/>
    </row>
    <row r="17" spans="1:16" ht="15.75" customHeight="1" x14ac:dyDescent="0.25">
      <c r="A17" s="122"/>
      <c r="B17" s="123"/>
      <c r="C17" s="564" t="s">
        <v>127</v>
      </c>
      <c r="D17" s="564"/>
      <c r="E17" s="564"/>
      <c r="F17" s="564"/>
      <c r="G17" s="564"/>
      <c r="H17" s="244"/>
      <c r="I17" s="245"/>
      <c r="J17" s="246"/>
      <c r="K17" s="370"/>
      <c r="L17" s="246"/>
      <c r="M17" s="244"/>
      <c r="N17" s="244"/>
      <c r="O17" s="244"/>
    </row>
    <row r="18" spans="1:16" ht="15.75" customHeight="1" x14ac:dyDescent="0.25">
      <c r="A18" s="122"/>
      <c r="B18" s="125"/>
      <c r="C18" s="565" t="s">
        <v>128</v>
      </c>
      <c r="D18" s="565"/>
      <c r="E18" s="565"/>
      <c r="F18" s="565"/>
      <c r="G18" s="565"/>
      <c r="H18" s="247"/>
      <c r="I18" s="248"/>
      <c r="J18" s="249"/>
      <c r="K18" s="371"/>
      <c r="L18" s="249"/>
      <c r="M18" s="247"/>
      <c r="N18" s="247"/>
      <c r="O18" s="247"/>
      <c r="P18" s="126"/>
    </row>
    <row r="19" spans="1:16" ht="15.75" customHeight="1" x14ac:dyDescent="0.3">
      <c r="A19" s="122"/>
      <c r="B19" s="125"/>
      <c r="C19" s="565" t="s">
        <v>130</v>
      </c>
      <c r="D19" s="565"/>
      <c r="E19" s="565"/>
      <c r="F19" s="565"/>
      <c r="G19" s="565"/>
      <c r="H19" s="187">
        <f>H15</f>
        <v>131.4</v>
      </c>
      <c r="I19" s="284">
        <f t="shared" ref="I19:O19" si="1">I15</f>
        <v>0</v>
      </c>
      <c r="J19" s="235">
        <f>J15</f>
        <v>189.4</v>
      </c>
      <c r="K19" s="354">
        <f t="shared" si="1"/>
        <v>231.4</v>
      </c>
      <c r="L19" s="235">
        <f t="shared" si="1"/>
        <v>230</v>
      </c>
      <c r="M19" s="187">
        <f t="shared" si="1"/>
        <v>230</v>
      </c>
      <c r="N19" s="187">
        <f t="shared" si="1"/>
        <v>230</v>
      </c>
      <c r="O19" s="187">
        <f t="shared" si="1"/>
        <v>1242.2</v>
      </c>
      <c r="P19" s="126"/>
    </row>
    <row r="20" spans="1:16" ht="15.75" customHeight="1" x14ac:dyDescent="0.3">
      <c r="A20" s="122"/>
      <c r="B20" s="125"/>
      <c r="C20" s="562" t="s">
        <v>358</v>
      </c>
      <c r="D20" s="562"/>
      <c r="E20" s="562"/>
      <c r="F20" s="562"/>
      <c r="G20" s="562"/>
      <c r="H20" s="187">
        <f t="shared" ref="H20:O20" si="2">SUM(H17:H19)</f>
        <v>131.4</v>
      </c>
      <c r="I20" s="284">
        <f t="shared" si="2"/>
        <v>0</v>
      </c>
      <c r="J20" s="235">
        <f t="shared" si="2"/>
        <v>189.4</v>
      </c>
      <c r="K20" s="354">
        <f t="shared" si="2"/>
        <v>231.4</v>
      </c>
      <c r="L20" s="235">
        <f t="shared" si="2"/>
        <v>230</v>
      </c>
      <c r="M20" s="187">
        <f t="shared" si="2"/>
        <v>230</v>
      </c>
      <c r="N20" s="187">
        <f t="shared" si="2"/>
        <v>230</v>
      </c>
      <c r="O20" s="187">
        <f t="shared" si="2"/>
        <v>1242.2</v>
      </c>
      <c r="P20" s="126"/>
    </row>
    <row r="21" spans="1:16" x14ac:dyDescent="0.25">
      <c r="A21" s="122"/>
      <c r="B21" s="125"/>
      <c r="C21" s="127"/>
      <c r="D21" s="128"/>
      <c r="E21" s="128"/>
      <c r="F21" s="128"/>
      <c r="G21" s="128"/>
      <c r="H21" s="250"/>
      <c r="I21" s="251"/>
      <c r="J21" s="252"/>
      <c r="K21" s="372"/>
      <c r="L21" s="252"/>
      <c r="M21" s="250"/>
      <c r="N21" s="250"/>
      <c r="O21" s="250"/>
      <c r="P21" s="126"/>
    </row>
    <row r="22" spans="1:16" ht="21.75" customHeight="1" x14ac:dyDescent="0.25">
      <c r="A22" s="122"/>
      <c r="B22" s="560" t="s">
        <v>359</v>
      </c>
      <c r="C22" s="560"/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</row>
    <row r="23" spans="1:16" ht="20.25" x14ac:dyDescent="0.3">
      <c r="A23" s="122"/>
      <c r="B23" s="125"/>
      <c r="C23" s="561" t="s">
        <v>241</v>
      </c>
      <c r="D23" s="561"/>
      <c r="E23" s="561"/>
      <c r="F23" s="561"/>
      <c r="G23" s="561"/>
      <c r="H23" s="241">
        <f t="shared" ref="H23:N23" si="3">H15</f>
        <v>131.4</v>
      </c>
      <c r="I23" s="242">
        <f t="shared" si="3"/>
        <v>0</v>
      </c>
      <c r="J23" s="243">
        <f t="shared" si="3"/>
        <v>189.4</v>
      </c>
      <c r="K23" s="373">
        <f t="shared" si="3"/>
        <v>231.4</v>
      </c>
      <c r="L23" s="243">
        <f t="shared" si="3"/>
        <v>230</v>
      </c>
      <c r="M23" s="241">
        <f t="shared" si="3"/>
        <v>230</v>
      </c>
      <c r="N23" s="241">
        <f t="shared" si="3"/>
        <v>230</v>
      </c>
      <c r="O23" s="241">
        <f>O15</f>
        <v>1242.2</v>
      </c>
      <c r="P23" s="126"/>
    </row>
    <row r="24" spans="1:16" ht="20.25" x14ac:dyDescent="0.3">
      <c r="A24" s="122"/>
      <c r="B24" s="125"/>
      <c r="C24" s="561" t="s">
        <v>360</v>
      </c>
      <c r="D24" s="561"/>
      <c r="E24" s="561"/>
      <c r="F24" s="561"/>
      <c r="G24" s="561"/>
      <c r="H24" s="241"/>
      <c r="I24" s="242"/>
      <c r="J24" s="243"/>
      <c r="K24" s="373"/>
      <c r="L24" s="243"/>
      <c r="M24" s="241"/>
      <c r="N24" s="241"/>
      <c r="O24" s="241"/>
      <c r="P24" s="126"/>
    </row>
    <row r="25" spans="1:16" ht="20.25" x14ac:dyDescent="0.3">
      <c r="A25" s="122"/>
      <c r="B25" s="125"/>
      <c r="C25" s="562" t="s">
        <v>358</v>
      </c>
      <c r="D25" s="562"/>
      <c r="E25" s="562"/>
      <c r="F25" s="562"/>
      <c r="G25" s="562"/>
      <c r="H25" s="241">
        <f t="shared" ref="H25:O25" si="4">SUM(H23:H24)</f>
        <v>131.4</v>
      </c>
      <c r="I25" s="242">
        <f t="shared" si="4"/>
        <v>0</v>
      </c>
      <c r="J25" s="243">
        <f t="shared" si="4"/>
        <v>189.4</v>
      </c>
      <c r="K25" s="373">
        <f t="shared" si="4"/>
        <v>231.4</v>
      </c>
      <c r="L25" s="243">
        <f t="shared" si="4"/>
        <v>230</v>
      </c>
      <c r="M25" s="241">
        <f t="shared" si="4"/>
        <v>230</v>
      </c>
      <c r="N25" s="241">
        <f t="shared" si="4"/>
        <v>230</v>
      </c>
      <c r="O25" s="241">
        <f t="shared" si="4"/>
        <v>1242.2</v>
      </c>
      <c r="P25" s="126"/>
    </row>
    <row r="26" spans="1:16" x14ac:dyDescent="0.25">
      <c r="A26" s="122"/>
      <c r="B26" s="129"/>
      <c r="C26" s="128"/>
      <c r="D26" s="128"/>
      <c r="E26" s="128"/>
      <c r="F26" s="128"/>
      <c r="G26" s="128"/>
      <c r="H26" s="126"/>
      <c r="I26" s="114"/>
      <c r="J26" s="236"/>
      <c r="K26" s="356"/>
      <c r="L26" s="236"/>
      <c r="M26" s="126"/>
      <c r="N26" s="126"/>
      <c r="O26" s="126"/>
      <c r="P26" s="126"/>
    </row>
    <row r="27" spans="1:16" s="50" customFormat="1" x14ac:dyDescent="0.25">
      <c r="A27" s="2" t="s">
        <v>86</v>
      </c>
      <c r="I27" s="96"/>
      <c r="J27" s="298"/>
      <c r="K27" s="374"/>
      <c r="L27" s="298"/>
    </row>
    <row r="28" spans="1:16" x14ac:dyDescent="0.25">
      <c r="A28" s="122"/>
      <c r="B28" s="130"/>
      <c r="C28" s="131"/>
      <c r="D28" s="131"/>
      <c r="E28" s="131"/>
      <c r="F28" s="131"/>
      <c r="G28" s="131"/>
    </row>
    <row r="29" spans="1:16" x14ac:dyDescent="0.25">
      <c r="A29" s="122"/>
      <c r="B29" s="130"/>
      <c r="C29" s="131"/>
      <c r="D29" s="131"/>
      <c r="E29" s="131"/>
      <c r="F29" s="131"/>
      <c r="G29" s="131"/>
    </row>
    <row r="30" spans="1:16" x14ac:dyDescent="0.25">
      <c r="A30" s="122"/>
      <c r="B30" s="130"/>
      <c r="C30" s="131"/>
      <c r="D30" s="131"/>
      <c r="E30" s="131"/>
      <c r="F30" s="131"/>
      <c r="G30" s="131"/>
    </row>
    <row r="31" spans="1:16" x14ac:dyDescent="0.25">
      <c r="A31" s="122"/>
      <c r="B31" s="130"/>
      <c r="C31" s="131"/>
      <c r="D31" s="131"/>
      <c r="E31" s="131"/>
      <c r="F31" s="131"/>
      <c r="G31" s="131"/>
    </row>
    <row r="32" spans="1:16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  <row r="53" spans="1:7" x14ac:dyDescent="0.25">
      <c r="A53" s="122"/>
      <c r="B53" s="130"/>
      <c r="C53" s="131"/>
      <c r="D53" s="131"/>
      <c r="E53" s="131"/>
      <c r="F53" s="131"/>
      <c r="G53" s="131"/>
    </row>
    <row r="54" spans="1:7" x14ac:dyDescent="0.25">
      <c r="A54" s="122"/>
      <c r="B54" s="130"/>
      <c r="C54" s="131"/>
      <c r="D54" s="131"/>
      <c r="E54" s="131"/>
      <c r="F54" s="131"/>
      <c r="G54" s="131"/>
    </row>
  </sheetData>
  <mergeCells count="30">
    <mergeCell ref="B22:P22"/>
    <mergeCell ref="C23:G23"/>
    <mergeCell ref="C24:G24"/>
    <mergeCell ref="C25:G25"/>
    <mergeCell ref="B16:P16"/>
    <mergeCell ref="C17:G17"/>
    <mergeCell ref="C18:G18"/>
    <mergeCell ref="C19:G19"/>
    <mergeCell ref="C20:G20"/>
    <mergeCell ref="A7:P7"/>
    <mergeCell ref="A8:P8"/>
    <mergeCell ref="A10:P10"/>
    <mergeCell ref="A13:P13"/>
    <mergeCell ref="A15:B15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  <mergeCell ref="J4:J5"/>
    <mergeCell ref="K4:K5"/>
    <mergeCell ref="L4:L5"/>
    <mergeCell ref="M4:M5"/>
    <mergeCell ref="O4:O6"/>
    <mergeCell ref="N4:N5"/>
  </mergeCells>
  <printOptions gridLines="1"/>
  <pageMargins left="0.51180555555555496" right="0.51180555555555496" top="0.31527777777777799" bottom="0.35416666666666702" header="0.51180555555555496" footer="0.51180555555555496"/>
  <pageSetup paperSize="9" scale="41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view="pageBreakPreview" zoomScaleNormal="70" zoomScaleSheetLayoutView="10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N4" sqref="N4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customWidth="1"/>
    <col min="10" max="257" width="9.140625" style="2"/>
  </cols>
  <sheetData>
    <row r="1" spans="1:12" ht="60.75" customHeight="1" x14ac:dyDescent="0.25">
      <c r="A1" s="4"/>
      <c r="B1" s="5"/>
      <c r="C1" s="6"/>
      <c r="D1" s="547" t="s">
        <v>383</v>
      </c>
      <c r="E1" s="547"/>
      <c r="F1" s="547"/>
      <c r="G1" s="547"/>
      <c r="H1" s="547"/>
      <c r="I1" s="547"/>
    </row>
    <row r="2" spans="1:12" ht="37.5" customHeight="1" x14ac:dyDescent="0.25">
      <c r="A2" s="494" t="s">
        <v>209</v>
      </c>
      <c r="B2" s="494"/>
      <c r="C2" s="494"/>
      <c r="D2" s="494"/>
      <c r="E2" s="440"/>
      <c r="F2" s="440"/>
      <c r="G2" s="6"/>
    </row>
    <row r="3" spans="1:12" ht="37.5" customHeight="1" x14ac:dyDescent="0.25">
      <c r="A3" s="569" t="s">
        <v>1</v>
      </c>
      <c r="B3" s="438" t="s">
        <v>210</v>
      </c>
      <c r="C3" s="570" t="s">
        <v>3</v>
      </c>
      <c r="D3" s="439" t="s">
        <v>211</v>
      </c>
      <c r="E3" s="441" t="s">
        <v>361</v>
      </c>
      <c r="F3" s="442"/>
      <c r="G3" s="442"/>
      <c r="H3" s="442"/>
      <c r="I3" s="442"/>
      <c r="J3" s="548"/>
    </row>
    <row r="4" spans="1:12" ht="60" customHeight="1" x14ac:dyDescent="0.25">
      <c r="A4" s="569"/>
      <c r="B4" s="438"/>
      <c r="C4" s="570"/>
      <c r="D4" s="438"/>
      <c r="E4" s="104" t="str">
        <f>'!!!Мероприятия подпрограммы 2'!H4:H5</f>
        <v>год предшедствующий отчетному</v>
      </c>
      <c r="F4" s="104" t="str">
        <f>'!!!Мероприятия подпрограммы 2'!J4:J5</f>
        <v>Отчетный финансовый год</v>
      </c>
      <c r="G4" s="104" t="str">
        <f>'!!!Мероприятия подпрограммы 2'!K4:K5</f>
        <v>Текущий финансовый год</v>
      </c>
      <c r="H4" s="104" t="str">
        <f>'!!!Мероприятия подпрограммы 2'!L4:L5</f>
        <v>Очередной финансовый год</v>
      </c>
      <c r="I4" s="104" t="str">
        <f>'!!!Мероприятия подпрограммы 2'!M4:M5</f>
        <v>Первый год планового периода</v>
      </c>
      <c r="J4" s="104" t="str">
        <f>'!!!Мероприятия подпрограммы 2'!N4:N5</f>
        <v>Второй год планового периода</v>
      </c>
    </row>
    <row r="5" spans="1:12" ht="25.5" customHeight="1" x14ac:dyDescent="0.25">
      <c r="A5" s="569"/>
      <c r="B5" s="438"/>
      <c r="C5" s="570"/>
      <c r="D5" s="438"/>
      <c r="E5" s="465">
        <v>2022</v>
      </c>
      <c r="F5" s="465">
        <v>2023</v>
      </c>
      <c r="G5" s="465">
        <v>2024</v>
      </c>
      <c r="H5" s="465">
        <v>2025</v>
      </c>
      <c r="I5" s="465">
        <v>2026</v>
      </c>
      <c r="J5" s="465">
        <v>2027</v>
      </c>
    </row>
    <row r="6" spans="1:12" ht="25.5" customHeight="1" x14ac:dyDescent="0.25">
      <c r="A6" s="569"/>
      <c r="B6" s="438"/>
      <c r="C6" s="570"/>
      <c r="D6" s="438"/>
      <c r="E6" s="465"/>
      <c r="F6" s="465"/>
      <c r="G6" s="465"/>
      <c r="H6" s="465"/>
      <c r="I6" s="465"/>
      <c r="J6" s="465"/>
    </row>
    <row r="7" spans="1:12" ht="25.5" customHeight="1" x14ac:dyDescent="0.25">
      <c r="A7" s="569"/>
      <c r="B7" s="438"/>
      <c r="C7" s="570"/>
      <c r="D7" s="438"/>
      <c r="E7" s="465"/>
      <c r="F7" s="465"/>
      <c r="G7" s="465"/>
      <c r="H7" s="465"/>
      <c r="I7" s="465"/>
      <c r="J7" s="465"/>
    </row>
    <row r="8" spans="1:12" ht="55.5" customHeight="1" x14ac:dyDescent="0.25">
      <c r="A8" s="566" t="s">
        <v>384</v>
      </c>
      <c r="B8" s="566"/>
      <c r="C8" s="566"/>
      <c r="D8" s="566"/>
      <c r="E8" s="566"/>
      <c r="F8" s="566"/>
      <c r="G8" s="566"/>
      <c r="H8" s="566"/>
      <c r="I8" s="566"/>
    </row>
    <row r="9" spans="1:12" ht="35.25" customHeight="1" x14ac:dyDescent="0.25">
      <c r="A9" s="567" t="s">
        <v>385</v>
      </c>
      <c r="B9" s="567"/>
      <c r="C9" s="567"/>
      <c r="D9" s="567"/>
      <c r="E9" s="567"/>
      <c r="F9" s="567"/>
      <c r="G9" s="567"/>
    </row>
    <row r="10" spans="1:12" ht="84" customHeight="1" x14ac:dyDescent="0.25">
      <c r="A10" s="11" t="s">
        <v>66</v>
      </c>
      <c r="B10" s="12" t="s">
        <v>67</v>
      </c>
      <c r="C10" s="8" t="s">
        <v>68</v>
      </c>
      <c r="D10" s="8" t="s">
        <v>218</v>
      </c>
      <c r="E10" s="13">
        <v>1</v>
      </c>
      <c r="F10" s="14">
        <v>2</v>
      </c>
      <c r="G10" s="13">
        <v>0</v>
      </c>
      <c r="H10" s="13">
        <v>0</v>
      </c>
      <c r="I10" s="13">
        <v>0</v>
      </c>
      <c r="J10" s="13">
        <v>0</v>
      </c>
    </row>
    <row r="11" spans="1:12" ht="86.25" customHeight="1" x14ac:dyDescent="0.25">
      <c r="A11" s="11" t="s">
        <v>69</v>
      </c>
      <c r="B11" s="12" t="s">
        <v>386</v>
      </c>
      <c r="C11" s="26" t="s">
        <v>15</v>
      </c>
      <c r="D11" s="8" t="s">
        <v>218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377">
        <v>0</v>
      </c>
    </row>
    <row r="12" spans="1:12" ht="35.25" customHeight="1" x14ac:dyDescent="0.25">
      <c r="A12" s="568" t="s">
        <v>387</v>
      </c>
      <c r="B12" s="568"/>
      <c r="C12" s="568"/>
      <c r="D12" s="568"/>
      <c r="E12" s="568"/>
      <c r="F12" s="568"/>
      <c r="G12" s="568"/>
      <c r="H12" s="568"/>
      <c r="I12" s="568"/>
    </row>
    <row r="13" spans="1:12" ht="70.5" customHeight="1" x14ac:dyDescent="0.25">
      <c r="A13" s="11" t="s">
        <v>72</v>
      </c>
      <c r="B13" s="132" t="s">
        <v>73</v>
      </c>
      <c r="C13" s="26" t="s">
        <v>15</v>
      </c>
      <c r="D13" s="8" t="s">
        <v>227</v>
      </c>
      <c r="E13" s="8">
        <v>90</v>
      </c>
      <c r="F13" s="8">
        <v>90</v>
      </c>
      <c r="G13" s="8">
        <v>90</v>
      </c>
      <c r="H13" s="8">
        <v>90</v>
      </c>
      <c r="I13" s="8">
        <v>90</v>
      </c>
      <c r="J13" s="377">
        <v>90</v>
      </c>
    </row>
    <row r="14" spans="1:12" ht="35.25" customHeight="1" x14ac:dyDescent="0.25">
      <c r="A14" s="568" t="s">
        <v>74</v>
      </c>
      <c r="B14" s="568"/>
      <c r="C14" s="568"/>
      <c r="D14" s="568"/>
      <c r="E14" s="568"/>
      <c r="F14" s="568"/>
      <c r="G14" s="133"/>
      <c r="L14" s="2" t="s">
        <v>137</v>
      </c>
    </row>
    <row r="15" spans="1:12" ht="88.5" customHeight="1" x14ac:dyDescent="0.25">
      <c r="A15" s="11" t="s">
        <v>75</v>
      </c>
      <c r="B15" s="12" t="s">
        <v>76</v>
      </c>
      <c r="C15" s="26" t="s">
        <v>15</v>
      </c>
      <c r="D15" s="8" t="s">
        <v>218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  <c r="J15" s="18">
        <v>5</v>
      </c>
    </row>
    <row r="17" spans="1:4" s="50" customFormat="1" x14ac:dyDescent="0.25">
      <c r="A17" s="2" t="s">
        <v>86</v>
      </c>
    </row>
    <row r="20" spans="1:4" ht="31.5" customHeight="1" x14ac:dyDescent="0.25">
      <c r="D20" s="134"/>
    </row>
    <row r="21" spans="1:4" x14ac:dyDescent="0.25">
      <c r="D21" s="134"/>
    </row>
  </sheetData>
  <mergeCells count="17">
    <mergeCell ref="A14:F14"/>
    <mergeCell ref="D1:I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  <mergeCell ref="J5:J7"/>
    <mergeCell ref="E3:J3"/>
    <mergeCell ref="A8:I8"/>
    <mergeCell ref="A9:G9"/>
    <mergeCell ref="A12:I12"/>
  </mergeCells>
  <printOptions gridLines="1"/>
  <pageMargins left="0.31527777777777799" right="0.118055555555556" top="0.31527777777777799" bottom="0.19652777777777802" header="0.51180555555555496" footer="0.51180555555555496"/>
  <pageSetup paperSize="9" scale="66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X55"/>
  <sheetViews>
    <sheetView view="pageBreakPreview" topLeftCell="I1" zoomScaleNormal="70" zoomScaleSheetLayoutView="100" workbookViewId="0">
      <selection activeCell="N1" sqref="N1:O1"/>
    </sheetView>
  </sheetViews>
  <sheetFormatPr defaultColWidth="9.140625" defaultRowHeight="15.75" x14ac:dyDescent="0.25"/>
  <cols>
    <col min="1" max="1" width="12.28515625" style="117" customWidth="1"/>
    <col min="2" max="2" width="69" style="2" customWidth="1"/>
    <col min="3" max="3" width="21.7109375" style="118" customWidth="1"/>
    <col min="4" max="4" width="10.85546875" style="118" customWidth="1"/>
    <col min="5" max="5" width="12.42578125" style="118" customWidth="1"/>
    <col min="6" max="6" width="13.85546875" style="27" customWidth="1"/>
    <col min="7" max="7" width="7.28515625" style="118" customWidth="1"/>
    <col min="8" max="8" width="14.28515625" style="2" customWidth="1"/>
    <col min="9" max="9" width="17.140625" style="239" customWidth="1"/>
    <col min="10" max="10" width="16.42578125" style="239" customWidth="1"/>
    <col min="11" max="11" width="16.85546875" style="239" customWidth="1"/>
    <col min="12" max="12" width="17.42578125" style="239" customWidth="1"/>
    <col min="13" max="13" width="18.140625" style="239" customWidth="1"/>
    <col min="14" max="14" width="15.7109375" style="239" customWidth="1"/>
    <col min="15" max="15" width="59" style="2" customWidth="1"/>
    <col min="16" max="16" width="8.140625" style="2" customWidth="1"/>
    <col min="17" max="17" width="25.28515625" style="2" customWidth="1"/>
    <col min="18" max="258" width="9.140625" style="2"/>
  </cols>
  <sheetData>
    <row r="1" spans="1:255" ht="64.5" customHeight="1" x14ac:dyDescent="0.25">
      <c r="B1" s="56"/>
      <c r="N1" s="458" t="s">
        <v>607</v>
      </c>
      <c r="O1" s="458"/>
    </row>
    <row r="2" spans="1:255" ht="27.75" customHeight="1" x14ac:dyDescent="0.25">
      <c r="A2" s="571" t="s">
        <v>228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</row>
    <row r="3" spans="1:255" ht="41.25" customHeight="1" x14ac:dyDescent="0.25">
      <c r="A3" s="465" t="s">
        <v>1</v>
      </c>
      <c r="B3" s="465" t="s">
        <v>229</v>
      </c>
      <c r="C3" s="465" t="s">
        <v>97</v>
      </c>
      <c r="D3" s="465" t="s">
        <v>91</v>
      </c>
      <c r="E3" s="465"/>
      <c r="F3" s="465"/>
      <c r="G3" s="465"/>
      <c r="H3" s="550" t="s">
        <v>230</v>
      </c>
      <c r="I3" s="550"/>
      <c r="J3" s="550"/>
      <c r="K3" s="550"/>
      <c r="L3" s="550"/>
      <c r="M3" s="550"/>
      <c r="N3" s="550"/>
      <c r="O3" s="465" t="s">
        <v>368</v>
      </c>
    </row>
    <row r="4" spans="1:255" ht="41.25" customHeight="1" x14ac:dyDescent="0.25">
      <c r="A4" s="465"/>
      <c r="B4" s="465"/>
      <c r="C4" s="465"/>
      <c r="D4" s="465"/>
      <c r="E4" s="465"/>
      <c r="F4" s="465"/>
      <c r="G4" s="465"/>
      <c r="H4" s="551" t="str">
        <f>'Показатели подпрограммы 3'!E4</f>
        <v>год предшедствующий отчетному</v>
      </c>
      <c r="I4" s="572" t="str">
        <f>'Показатели подпрограммы 3'!F4</f>
        <v>Отчетный финансовый год</v>
      </c>
      <c r="J4" s="572" t="str">
        <f>'Показатели подпрограммы 3'!G4</f>
        <v>Текущий финансовый год</v>
      </c>
      <c r="K4" s="572" t="str">
        <f>'Показатели подпрограммы 3'!H4</f>
        <v>Очередной финансовый год</v>
      </c>
      <c r="L4" s="572" t="str">
        <f>'Показатели подпрограммы 3'!I4</f>
        <v>Первый год планового периода</v>
      </c>
      <c r="M4" s="572" t="str">
        <f>'Показатели подпрограммы 3'!J4</f>
        <v>Второй год планового периода</v>
      </c>
      <c r="N4" s="573" t="s">
        <v>93</v>
      </c>
      <c r="O4" s="465"/>
    </row>
    <row r="5" spans="1:255" ht="32.25" customHeight="1" x14ac:dyDescent="0.25">
      <c r="A5" s="465"/>
      <c r="B5" s="465"/>
      <c r="C5" s="465"/>
      <c r="D5" s="465"/>
      <c r="E5" s="465"/>
      <c r="F5" s="465"/>
      <c r="G5" s="465"/>
      <c r="H5" s="551"/>
      <c r="I5" s="572"/>
      <c r="J5" s="572"/>
      <c r="K5" s="572"/>
      <c r="L5" s="572"/>
      <c r="M5" s="572"/>
      <c r="N5" s="573"/>
      <c r="O5" s="465"/>
    </row>
    <row r="6" spans="1:255" ht="37.5" customHeight="1" x14ac:dyDescent="0.25">
      <c r="A6" s="465"/>
      <c r="B6" s="465"/>
      <c r="C6" s="465"/>
      <c r="D6" s="9" t="s">
        <v>97</v>
      </c>
      <c r="E6" s="9" t="s">
        <v>98</v>
      </c>
      <c r="F6" s="9" t="s">
        <v>99</v>
      </c>
      <c r="G6" s="9" t="s">
        <v>100</v>
      </c>
      <c r="H6" s="163" t="s">
        <v>9</v>
      </c>
      <c r="I6" s="178" t="s">
        <v>10</v>
      </c>
      <c r="J6" s="178" t="s">
        <v>11</v>
      </c>
      <c r="K6" s="178" t="s">
        <v>12</v>
      </c>
      <c r="L6" s="237" t="s">
        <v>482</v>
      </c>
      <c r="M6" s="237" t="s">
        <v>562</v>
      </c>
      <c r="N6" s="573"/>
      <c r="O6" s="465"/>
    </row>
    <row r="7" spans="1:255" ht="44.25" customHeight="1" x14ac:dyDescent="0.25">
      <c r="A7" s="462" t="s">
        <v>388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</row>
    <row r="8" spans="1:255" ht="47.25" customHeight="1" x14ac:dyDescent="0.25">
      <c r="A8" s="556" t="s">
        <v>65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</row>
    <row r="9" spans="1:255" ht="57.75" customHeight="1" x14ac:dyDescent="0.25">
      <c r="A9" s="577" t="s">
        <v>66</v>
      </c>
      <c r="B9" s="461" t="s">
        <v>588</v>
      </c>
      <c r="C9" s="495" t="s">
        <v>108</v>
      </c>
      <c r="D9" s="580" t="s">
        <v>109</v>
      </c>
      <c r="E9" s="163" t="s">
        <v>309</v>
      </c>
      <c r="F9" s="10" t="s">
        <v>389</v>
      </c>
      <c r="G9" s="10" t="s">
        <v>469</v>
      </c>
      <c r="H9" s="135">
        <v>2001</v>
      </c>
      <c r="I9" s="176">
        <v>10808.9</v>
      </c>
      <c r="J9" s="418">
        <v>9065.2999999999993</v>
      </c>
      <c r="K9" s="176">
        <v>12947.2</v>
      </c>
      <c r="L9" s="176">
        <v>12330.7</v>
      </c>
      <c r="M9" s="176">
        <f>L9</f>
        <v>12330.7</v>
      </c>
      <c r="N9" s="176">
        <f>SUM(H9:M9)</f>
        <v>59483.799999999988</v>
      </c>
      <c r="O9" s="465" t="s">
        <v>391</v>
      </c>
    </row>
    <row r="10" spans="1:255" ht="57.75" hidden="1" customHeight="1" x14ac:dyDescent="0.25">
      <c r="A10" s="578"/>
      <c r="B10" s="575"/>
      <c r="C10" s="496"/>
      <c r="D10" s="581"/>
      <c r="E10" s="163" t="s">
        <v>393</v>
      </c>
      <c r="F10" s="163" t="s">
        <v>389</v>
      </c>
      <c r="G10" s="163" t="s">
        <v>441</v>
      </c>
      <c r="H10" s="135">
        <v>0</v>
      </c>
      <c r="I10" s="176"/>
      <c r="J10" s="418"/>
      <c r="K10" s="176"/>
      <c r="L10" s="176"/>
      <c r="M10" s="176"/>
      <c r="N10" s="176">
        <f t="shared" ref="N10:N13" si="0">SUM(H10:M10)</f>
        <v>0</v>
      </c>
      <c r="O10" s="465"/>
    </row>
    <row r="11" spans="1:255" ht="57.75" customHeight="1" x14ac:dyDescent="0.25">
      <c r="A11" s="579"/>
      <c r="B11" s="576"/>
      <c r="C11" s="497"/>
      <c r="D11" s="582"/>
      <c r="E11" s="10" t="s">
        <v>393</v>
      </c>
      <c r="F11" s="10" t="s">
        <v>389</v>
      </c>
      <c r="G11" s="10" t="s">
        <v>466</v>
      </c>
      <c r="H11" s="135">
        <v>85.7</v>
      </c>
      <c r="I11" s="176">
        <v>230</v>
      </c>
      <c r="J11" s="418">
        <v>257</v>
      </c>
      <c r="K11" s="176">
        <v>236.4</v>
      </c>
      <c r="L11" s="176">
        <v>236.4</v>
      </c>
      <c r="M11" s="176">
        <f>K11</f>
        <v>236.4</v>
      </c>
      <c r="N11" s="176">
        <f t="shared" si="0"/>
        <v>1281.9000000000001</v>
      </c>
      <c r="O11" s="465"/>
    </row>
    <row r="12" spans="1:255" ht="185.25" customHeight="1" x14ac:dyDescent="0.25">
      <c r="A12" s="11" t="s">
        <v>69</v>
      </c>
      <c r="B12" s="42" t="s">
        <v>392</v>
      </c>
      <c r="C12" s="9" t="s">
        <v>108</v>
      </c>
      <c r="D12" s="10" t="s">
        <v>107</v>
      </c>
      <c r="E12" s="10" t="s">
        <v>393</v>
      </c>
      <c r="F12" s="10" t="s">
        <v>394</v>
      </c>
      <c r="G12" s="10" t="s">
        <v>485</v>
      </c>
      <c r="H12" s="135">
        <v>34.1</v>
      </c>
      <c r="I12" s="176">
        <v>51</v>
      </c>
      <c r="J12" s="349">
        <v>57.1</v>
      </c>
      <c r="K12" s="176">
        <v>52.6</v>
      </c>
      <c r="L12" s="176">
        <v>52.6</v>
      </c>
      <c r="M12" s="176">
        <f>L12</f>
        <v>52.6</v>
      </c>
      <c r="N12" s="176">
        <f t="shared" si="0"/>
        <v>300</v>
      </c>
      <c r="O12" s="465"/>
    </row>
    <row r="13" spans="1:255" ht="185.25" customHeight="1" x14ac:dyDescent="0.25">
      <c r="A13" s="11" t="s">
        <v>395</v>
      </c>
      <c r="B13" s="42" t="s">
        <v>396</v>
      </c>
      <c r="C13" s="9" t="s">
        <v>108</v>
      </c>
      <c r="D13" s="10" t="s">
        <v>109</v>
      </c>
      <c r="E13" s="10" t="s">
        <v>309</v>
      </c>
      <c r="F13" s="10" t="s">
        <v>397</v>
      </c>
      <c r="G13" s="10" t="s">
        <v>390</v>
      </c>
      <c r="H13" s="135">
        <v>1000.5</v>
      </c>
      <c r="I13" s="176">
        <v>0</v>
      </c>
      <c r="J13" s="349">
        <v>1100</v>
      </c>
      <c r="K13" s="176">
        <v>2200</v>
      </c>
      <c r="L13" s="176">
        <v>0</v>
      </c>
      <c r="M13" s="176"/>
      <c r="N13" s="176">
        <f t="shared" si="0"/>
        <v>4300.5</v>
      </c>
      <c r="O13" s="465"/>
    </row>
    <row r="14" spans="1:255" s="2" customFormat="1" ht="28.5" customHeight="1" x14ac:dyDescent="0.25">
      <c r="A14" s="558" t="s">
        <v>470</v>
      </c>
      <c r="B14" s="558"/>
      <c r="C14" s="558"/>
      <c r="D14" s="558"/>
      <c r="E14" s="558"/>
      <c r="F14" s="558"/>
      <c r="G14" s="558"/>
      <c r="H14" s="558"/>
      <c r="I14" s="558"/>
      <c r="J14" s="558"/>
      <c r="K14" s="558"/>
      <c r="L14" s="558"/>
      <c r="M14" s="558"/>
      <c r="N14" s="558"/>
      <c r="O14" s="558"/>
      <c r="P14" s="574"/>
      <c r="Q14" s="574"/>
      <c r="R14" s="574"/>
      <c r="S14" s="574"/>
      <c r="T14" s="574"/>
      <c r="U14" s="574"/>
      <c r="V14" s="574"/>
      <c r="W14" s="574"/>
      <c r="X14" s="574"/>
      <c r="Y14" s="574"/>
      <c r="Z14" s="574"/>
      <c r="AA14" s="574"/>
      <c r="AB14" s="574"/>
      <c r="AC14" s="574"/>
      <c r="AD14" s="574"/>
      <c r="AE14" s="574"/>
      <c r="AF14" s="574"/>
      <c r="AG14" s="574"/>
      <c r="AH14" s="574"/>
      <c r="AI14" s="574"/>
      <c r="AJ14" s="574"/>
      <c r="AK14" s="574"/>
      <c r="AL14" s="574"/>
      <c r="AM14" s="574"/>
      <c r="AN14" s="574"/>
      <c r="AO14" s="574"/>
      <c r="AP14" s="574"/>
      <c r="AQ14" s="574"/>
      <c r="AR14" s="574"/>
      <c r="AS14" s="574"/>
      <c r="AT14" s="574"/>
      <c r="AU14" s="574"/>
      <c r="AV14" s="574"/>
      <c r="AW14" s="574"/>
      <c r="AX14" s="574"/>
      <c r="AY14" s="574"/>
      <c r="AZ14" s="574"/>
      <c r="BA14" s="574"/>
      <c r="BB14" s="574"/>
      <c r="BC14" s="574"/>
      <c r="BD14" s="574"/>
      <c r="BE14" s="574"/>
      <c r="BF14" s="574"/>
      <c r="BG14" s="574"/>
      <c r="BH14" s="574"/>
      <c r="BI14" s="574"/>
      <c r="BJ14" s="574"/>
      <c r="BK14" s="574"/>
      <c r="BL14" s="574"/>
      <c r="BM14" s="574"/>
      <c r="BN14" s="574"/>
      <c r="BO14" s="574"/>
      <c r="BP14" s="574"/>
      <c r="BQ14" s="574"/>
      <c r="BR14" s="574"/>
      <c r="BS14" s="574"/>
      <c r="BT14" s="574"/>
      <c r="BU14" s="574"/>
      <c r="BV14" s="574"/>
      <c r="BW14" s="574"/>
      <c r="BX14" s="574"/>
      <c r="BY14" s="574"/>
      <c r="BZ14" s="574"/>
      <c r="CA14" s="574"/>
      <c r="CB14" s="574"/>
      <c r="CC14" s="574"/>
      <c r="CD14" s="574"/>
      <c r="CE14" s="574"/>
      <c r="CF14" s="574"/>
      <c r="CG14" s="574"/>
      <c r="CH14" s="574"/>
      <c r="CI14" s="574"/>
      <c r="CJ14" s="574"/>
      <c r="CK14" s="574"/>
      <c r="CL14" s="574"/>
      <c r="CM14" s="574"/>
      <c r="CN14" s="574"/>
      <c r="CO14" s="574"/>
      <c r="CP14" s="574"/>
      <c r="CQ14" s="574"/>
      <c r="CR14" s="574"/>
      <c r="CS14" s="574"/>
      <c r="CT14" s="574"/>
      <c r="CU14" s="574"/>
      <c r="CV14" s="574"/>
      <c r="CW14" s="574"/>
      <c r="CX14" s="574"/>
      <c r="CY14" s="574"/>
      <c r="CZ14" s="574"/>
      <c r="DA14" s="574"/>
      <c r="DB14" s="574"/>
      <c r="DC14" s="574"/>
      <c r="DD14" s="574"/>
      <c r="DE14" s="574"/>
      <c r="DF14" s="574"/>
      <c r="DG14" s="574"/>
      <c r="DH14" s="574"/>
      <c r="DI14" s="574"/>
      <c r="DJ14" s="574"/>
      <c r="DK14" s="574"/>
      <c r="DL14" s="574"/>
      <c r="DM14" s="574"/>
      <c r="DN14" s="574"/>
      <c r="DO14" s="574"/>
      <c r="DP14" s="574"/>
      <c r="DQ14" s="574"/>
      <c r="DR14" s="574"/>
      <c r="DS14" s="574"/>
      <c r="DT14" s="574"/>
      <c r="DU14" s="574"/>
      <c r="DV14" s="574"/>
      <c r="DW14" s="574"/>
      <c r="DX14" s="574"/>
      <c r="DY14" s="574"/>
      <c r="DZ14" s="574"/>
      <c r="EA14" s="574"/>
      <c r="EB14" s="574"/>
      <c r="EC14" s="574"/>
      <c r="ED14" s="574"/>
      <c r="EE14" s="574"/>
      <c r="EF14" s="574"/>
      <c r="EG14" s="574"/>
      <c r="EH14" s="574"/>
      <c r="EI14" s="574"/>
      <c r="EJ14" s="574"/>
      <c r="EK14" s="574"/>
      <c r="EL14" s="574"/>
      <c r="EM14" s="574"/>
      <c r="EN14" s="574"/>
      <c r="EO14" s="574"/>
      <c r="EP14" s="574"/>
      <c r="EQ14" s="574"/>
      <c r="ER14" s="574"/>
      <c r="ES14" s="574"/>
      <c r="ET14" s="574"/>
      <c r="EU14" s="574"/>
      <c r="EV14" s="574"/>
      <c r="EW14" s="574"/>
      <c r="EX14" s="574"/>
      <c r="EY14" s="574"/>
      <c r="EZ14" s="574"/>
      <c r="FA14" s="574"/>
      <c r="FB14" s="574"/>
      <c r="FC14" s="574"/>
      <c r="FD14" s="574"/>
      <c r="FE14" s="574"/>
      <c r="FF14" s="574"/>
      <c r="FG14" s="574"/>
      <c r="FH14" s="574"/>
      <c r="FI14" s="574"/>
      <c r="FJ14" s="574"/>
      <c r="FK14" s="574"/>
      <c r="FL14" s="574"/>
      <c r="FM14" s="574"/>
      <c r="FN14" s="574"/>
      <c r="FO14" s="574"/>
      <c r="FP14" s="574"/>
      <c r="FQ14" s="574"/>
      <c r="FR14" s="574"/>
      <c r="FS14" s="574"/>
      <c r="FT14" s="574"/>
      <c r="FU14" s="574"/>
      <c r="FV14" s="574"/>
      <c r="FW14" s="574"/>
      <c r="FX14" s="574"/>
      <c r="FY14" s="574"/>
      <c r="FZ14" s="574"/>
      <c r="GA14" s="574"/>
      <c r="GB14" s="574"/>
      <c r="GC14" s="574"/>
      <c r="GD14" s="574"/>
      <c r="GE14" s="574"/>
      <c r="GF14" s="574"/>
      <c r="GG14" s="574"/>
      <c r="GH14" s="574"/>
      <c r="GI14" s="574"/>
      <c r="GJ14" s="574"/>
      <c r="GK14" s="574"/>
      <c r="GL14" s="574"/>
      <c r="GM14" s="574"/>
      <c r="GN14" s="574"/>
      <c r="GO14" s="574"/>
      <c r="GP14" s="574"/>
      <c r="GQ14" s="574"/>
      <c r="GR14" s="574"/>
      <c r="GS14" s="574"/>
      <c r="GT14" s="574"/>
      <c r="GU14" s="574"/>
      <c r="GV14" s="574"/>
      <c r="GW14" s="574"/>
      <c r="GX14" s="574"/>
      <c r="GY14" s="574"/>
      <c r="GZ14" s="574"/>
      <c r="HA14" s="574"/>
      <c r="HB14" s="574"/>
      <c r="HC14" s="574"/>
      <c r="HD14" s="574"/>
      <c r="HE14" s="574"/>
      <c r="HF14" s="574"/>
      <c r="HG14" s="574"/>
      <c r="HH14" s="574"/>
      <c r="HI14" s="574"/>
      <c r="HJ14" s="574"/>
      <c r="HK14" s="574"/>
      <c r="HL14" s="574"/>
      <c r="HM14" s="574"/>
      <c r="HN14" s="574"/>
      <c r="HO14" s="574"/>
      <c r="HP14" s="574"/>
      <c r="HQ14" s="574"/>
      <c r="HR14" s="574"/>
      <c r="HS14" s="574"/>
      <c r="HT14" s="574"/>
      <c r="HU14" s="574"/>
      <c r="HV14" s="574"/>
      <c r="HW14" s="574"/>
      <c r="HX14" s="574"/>
      <c r="HY14" s="574"/>
      <c r="HZ14" s="574"/>
      <c r="IA14" s="574"/>
      <c r="IB14" s="574"/>
      <c r="IC14" s="574"/>
      <c r="ID14" s="574"/>
      <c r="IE14" s="574"/>
      <c r="IF14" s="574"/>
      <c r="IG14" s="574"/>
      <c r="IH14" s="574"/>
      <c r="II14" s="574"/>
      <c r="IJ14" s="574"/>
      <c r="IK14" s="574"/>
      <c r="IL14" s="574"/>
      <c r="IM14" s="574"/>
      <c r="IN14" s="574"/>
      <c r="IO14" s="574"/>
      <c r="IP14" s="574"/>
      <c r="IQ14" s="574"/>
      <c r="IR14" s="574"/>
      <c r="IS14" s="574"/>
      <c r="IT14" s="574"/>
      <c r="IU14" s="574"/>
    </row>
    <row r="15" spans="1:255" s="2" customFormat="1" ht="57" customHeight="1" x14ac:dyDescent="0.25">
      <c r="A15" s="11" t="s">
        <v>72</v>
      </c>
      <c r="B15" s="136" t="s">
        <v>398</v>
      </c>
      <c r="C15" s="9" t="s">
        <v>399</v>
      </c>
      <c r="D15" s="10" t="s">
        <v>107</v>
      </c>
      <c r="E15" s="11" t="s">
        <v>282</v>
      </c>
      <c r="F15" s="11" t="s">
        <v>400</v>
      </c>
      <c r="G15" s="10" t="s">
        <v>401</v>
      </c>
      <c r="H15" s="135">
        <v>104.3</v>
      </c>
      <c r="I15" s="176">
        <v>149.19999999999999</v>
      </c>
      <c r="J15" s="349">
        <v>100</v>
      </c>
      <c r="K15" s="176">
        <v>150</v>
      </c>
      <c r="L15" s="176">
        <v>150</v>
      </c>
      <c r="M15" s="176">
        <f>L15</f>
        <v>150</v>
      </c>
      <c r="N15" s="176">
        <f>SUM(H15:M15)</f>
        <v>803.5</v>
      </c>
      <c r="O15" s="137" t="s">
        <v>402</v>
      </c>
    </row>
    <row r="16" spans="1:255" s="2" customFormat="1" ht="27.75" customHeight="1" x14ac:dyDescent="0.25">
      <c r="A16" s="556" t="s">
        <v>74</v>
      </c>
      <c r="B16" s="556"/>
      <c r="C16" s="556"/>
      <c r="D16" s="556"/>
      <c r="E16" s="556"/>
      <c r="F16" s="556"/>
      <c r="G16" s="556"/>
      <c r="H16" s="556"/>
      <c r="I16" s="556"/>
      <c r="J16" s="556"/>
      <c r="K16" s="556"/>
      <c r="L16" s="556"/>
      <c r="M16" s="556"/>
      <c r="N16" s="556"/>
      <c r="O16" s="556"/>
    </row>
    <row r="17" spans="1:15" s="2" customFormat="1" ht="111" customHeight="1" x14ac:dyDescent="0.25">
      <c r="A17" s="11" t="s">
        <v>75</v>
      </c>
      <c r="B17" s="138" t="s">
        <v>403</v>
      </c>
      <c r="C17" s="9" t="s">
        <v>118</v>
      </c>
      <c r="D17" s="10" t="s">
        <v>107</v>
      </c>
      <c r="E17" s="9" t="s">
        <v>282</v>
      </c>
      <c r="F17" s="10" t="s">
        <v>404</v>
      </c>
      <c r="G17" s="10" t="s">
        <v>405</v>
      </c>
      <c r="H17" s="139">
        <v>1838.7</v>
      </c>
      <c r="I17" s="294">
        <v>1968.8</v>
      </c>
      <c r="J17" s="357">
        <v>2185</v>
      </c>
      <c r="K17" s="294">
        <v>2035</v>
      </c>
      <c r="L17" s="294">
        <v>2035</v>
      </c>
      <c r="M17" s="294">
        <f>L17</f>
        <v>2035</v>
      </c>
      <c r="N17" s="176">
        <f>SUM(H17:M17)</f>
        <v>12097.5</v>
      </c>
      <c r="O17" s="138" t="s">
        <v>406</v>
      </c>
    </row>
    <row r="18" spans="1:15" s="2" customFormat="1" ht="21.75" customHeight="1" x14ac:dyDescent="0.3">
      <c r="A18" s="559" t="s">
        <v>358</v>
      </c>
      <c r="B18" s="559"/>
      <c r="C18" s="9"/>
      <c r="D18" s="9"/>
      <c r="E18" s="9"/>
      <c r="F18" s="9"/>
      <c r="G18" s="140"/>
      <c r="H18" s="187">
        <f>H17+H15+H9+H12+H13+H11</f>
        <v>5064.3</v>
      </c>
      <c r="I18" s="235">
        <f t="shared" ref="I18:N18" si="1">I17+I15+I9+I12+I13+I10+I11</f>
        <v>13207.9</v>
      </c>
      <c r="J18" s="235">
        <f t="shared" si="1"/>
        <v>12764.4</v>
      </c>
      <c r="K18" s="235">
        <f t="shared" si="1"/>
        <v>17621.200000000004</v>
      </c>
      <c r="L18" s="235">
        <f t="shared" si="1"/>
        <v>14804.7</v>
      </c>
      <c r="M18" s="235">
        <f t="shared" si="1"/>
        <v>14804.7</v>
      </c>
      <c r="N18" s="235">
        <f t="shared" si="1"/>
        <v>78267.199999999983</v>
      </c>
      <c r="O18" s="57"/>
    </row>
    <row r="19" spans="1:15" ht="39" customHeight="1" x14ac:dyDescent="0.25">
      <c r="A19" s="121"/>
      <c r="B19" s="583" t="s">
        <v>407</v>
      </c>
      <c r="C19" s="583"/>
      <c r="D19" s="583"/>
      <c r="E19" s="583"/>
      <c r="F19" s="583"/>
      <c r="G19" s="583"/>
      <c r="H19" s="583"/>
      <c r="I19" s="583"/>
      <c r="J19" s="583"/>
      <c r="K19" s="583"/>
      <c r="L19" s="583"/>
      <c r="M19" s="583"/>
      <c r="N19" s="583"/>
      <c r="O19" s="583"/>
    </row>
    <row r="20" spans="1:15" ht="15.75" customHeight="1" x14ac:dyDescent="0.25">
      <c r="A20" s="122"/>
      <c r="B20" s="123"/>
      <c r="C20" s="564" t="s">
        <v>127</v>
      </c>
      <c r="D20" s="564"/>
      <c r="E20" s="564"/>
      <c r="F20" s="564"/>
      <c r="G20" s="564"/>
      <c r="H20" s="124"/>
      <c r="I20" s="234"/>
      <c r="J20" s="234"/>
      <c r="K20" s="234"/>
      <c r="L20" s="234"/>
      <c r="M20" s="234"/>
      <c r="N20" s="234">
        <f>SUM(H20:I20)</f>
        <v>0</v>
      </c>
    </row>
    <row r="21" spans="1:15" ht="15.75" customHeight="1" x14ac:dyDescent="0.3">
      <c r="A21" s="122"/>
      <c r="B21" s="125"/>
      <c r="C21" s="565" t="s">
        <v>128</v>
      </c>
      <c r="D21" s="565"/>
      <c r="E21" s="565"/>
      <c r="F21" s="565"/>
      <c r="G21" s="565"/>
      <c r="H21" s="187">
        <f>H17+H12+H11+H9</f>
        <v>3959.5</v>
      </c>
      <c r="I21" s="187">
        <f>I17+I12+I11+I9</f>
        <v>13058.7</v>
      </c>
      <c r="J21" s="235">
        <f>J17+J12+J11+J9</f>
        <v>11564.4</v>
      </c>
      <c r="K21" s="187">
        <f t="shared" ref="K21:L21" si="2">K17+K12+K11+K9</f>
        <v>15271.2</v>
      </c>
      <c r="L21" s="187">
        <f t="shared" si="2"/>
        <v>14654.7</v>
      </c>
      <c r="M21" s="187">
        <f t="shared" ref="M21" si="3">M17+M12+M11+M9</f>
        <v>14654.7</v>
      </c>
      <c r="N21" s="235">
        <f>SUM(H21:M21)</f>
        <v>73163.199999999997</v>
      </c>
      <c r="O21" s="126"/>
    </row>
    <row r="22" spans="1:15" ht="15.75" customHeight="1" x14ac:dyDescent="0.3">
      <c r="A22" s="122"/>
      <c r="B22" s="125"/>
      <c r="C22" s="565" t="s">
        <v>130</v>
      </c>
      <c r="D22" s="565"/>
      <c r="E22" s="565"/>
      <c r="F22" s="565"/>
      <c r="G22" s="565"/>
      <c r="H22" s="187">
        <f>H15+H13</f>
        <v>1104.8</v>
      </c>
      <c r="I22" s="235">
        <f>I15+I13</f>
        <v>149.19999999999999</v>
      </c>
      <c r="J22" s="235">
        <f t="shared" ref="J22:K22" si="4">J15+J13</f>
        <v>1200</v>
      </c>
      <c r="K22" s="235">
        <f t="shared" si="4"/>
        <v>2350</v>
      </c>
      <c r="L22" s="235">
        <f>L15+L13</f>
        <v>150</v>
      </c>
      <c r="M22" s="235">
        <f>M15+M13</f>
        <v>150</v>
      </c>
      <c r="N22" s="235">
        <f>SUM(H22:M22)</f>
        <v>5104</v>
      </c>
      <c r="O22" s="126"/>
    </row>
    <row r="23" spans="1:15" ht="15.75" customHeight="1" x14ac:dyDescent="0.3">
      <c r="A23" s="122"/>
      <c r="B23" s="125"/>
      <c r="C23" s="562" t="s">
        <v>358</v>
      </c>
      <c r="D23" s="562"/>
      <c r="E23" s="562"/>
      <c r="F23" s="562"/>
      <c r="G23" s="562"/>
      <c r="H23" s="187">
        <f t="shared" ref="H23:L23" si="5">SUM(H20:H22)</f>
        <v>5064.3</v>
      </c>
      <c r="I23" s="235">
        <f>SUM(I20:I22)</f>
        <v>13207.900000000001</v>
      </c>
      <c r="J23" s="235">
        <f t="shared" si="5"/>
        <v>12764.4</v>
      </c>
      <c r="K23" s="235">
        <f t="shared" si="5"/>
        <v>17621.2</v>
      </c>
      <c r="L23" s="235">
        <f t="shared" si="5"/>
        <v>14804.7</v>
      </c>
      <c r="M23" s="235">
        <f t="shared" ref="M23" si="6">SUM(M20:M22)</f>
        <v>14804.7</v>
      </c>
      <c r="N23" s="235">
        <f>SUM(N20:N22)</f>
        <v>78267.199999999997</v>
      </c>
      <c r="O23" s="126"/>
    </row>
    <row r="24" spans="1:15" x14ac:dyDescent="0.25">
      <c r="A24" s="122"/>
      <c r="B24" s="125"/>
      <c r="C24" s="127"/>
      <c r="D24" s="128"/>
      <c r="E24" s="128"/>
      <c r="F24" s="128"/>
      <c r="G24" s="128"/>
      <c r="H24" s="126"/>
      <c r="I24" s="236"/>
      <c r="J24" s="236"/>
      <c r="K24" s="236"/>
      <c r="L24" s="236"/>
      <c r="M24" s="236"/>
      <c r="N24" s="236"/>
      <c r="O24" s="126"/>
    </row>
    <row r="25" spans="1:15" ht="21.75" customHeight="1" x14ac:dyDescent="0.25">
      <c r="A25" s="122"/>
      <c r="B25" s="560" t="s">
        <v>359</v>
      </c>
      <c r="C25" s="560"/>
      <c r="D25" s="560"/>
      <c r="E25" s="560"/>
      <c r="F25" s="560"/>
      <c r="G25" s="560"/>
      <c r="H25" s="560"/>
      <c r="I25" s="560"/>
      <c r="J25" s="560"/>
      <c r="K25" s="560"/>
      <c r="L25" s="560"/>
      <c r="M25" s="560"/>
      <c r="N25" s="560"/>
      <c r="O25" s="560"/>
    </row>
    <row r="26" spans="1:15" ht="18.75" x14ac:dyDescent="0.3">
      <c r="A26" s="122"/>
      <c r="B26" s="125"/>
      <c r="C26" s="561" t="s">
        <v>241</v>
      </c>
      <c r="D26" s="561"/>
      <c r="E26" s="561"/>
      <c r="F26" s="561"/>
      <c r="G26" s="561"/>
      <c r="H26" s="187">
        <f>H17+H15+H12</f>
        <v>1977.1</v>
      </c>
      <c r="I26" s="235">
        <f t="shared" ref="I26:L26" si="7">I17+I15+I12</f>
        <v>2169</v>
      </c>
      <c r="J26" s="235">
        <f t="shared" si="7"/>
        <v>2342.1</v>
      </c>
      <c r="K26" s="235">
        <f t="shared" si="7"/>
        <v>2237.6</v>
      </c>
      <c r="L26" s="235">
        <f t="shared" si="7"/>
        <v>2237.6</v>
      </c>
      <c r="M26" s="235">
        <f t="shared" ref="M26" si="8">M17+M15+M12</f>
        <v>2237.6</v>
      </c>
      <c r="N26" s="235">
        <f>SUM(H26:M26)</f>
        <v>13201.000000000002</v>
      </c>
      <c r="O26" s="126"/>
    </row>
    <row r="27" spans="1:15" ht="15.75" customHeight="1" x14ac:dyDescent="0.3">
      <c r="A27" s="122"/>
      <c r="B27" s="125"/>
      <c r="C27" s="561" t="s">
        <v>360</v>
      </c>
      <c r="D27" s="561"/>
      <c r="E27" s="561"/>
      <c r="F27" s="561"/>
      <c r="G27" s="561"/>
      <c r="H27" s="187">
        <f>H13+H9+H11</f>
        <v>3087.2</v>
      </c>
      <c r="I27" s="235">
        <f t="shared" ref="I27:L27" si="9">I13+I9+I11</f>
        <v>11038.9</v>
      </c>
      <c r="J27" s="235">
        <f t="shared" si="9"/>
        <v>10422.299999999999</v>
      </c>
      <c r="K27" s="235">
        <f t="shared" si="9"/>
        <v>15383.6</v>
      </c>
      <c r="L27" s="235">
        <f t="shared" si="9"/>
        <v>12567.1</v>
      </c>
      <c r="M27" s="235">
        <f t="shared" ref="M27" si="10">M13+M9+M11</f>
        <v>12567.1</v>
      </c>
      <c r="N27" s="235">
        <f>SUM(H27:M27)</f>
        <v>65066.2</v>
      </c>
      <c r="O27" s="126"/>
    </row>
    <row r="28" spans="1:15" ht="15.75" customHeight="1" x14ac:dyDescent="0.3">
      <c r="A28" s="122"/>
      <c r="B28" s="125"/>
      <c r="C28" s="562" t="s">
        <v>358</v>
      </c>
      <c r="D28" s="562"/>
      <c r="E28" s="562"/>
      <c r="F28" s="562"/>
      <c r="G28" s="562"/>
      <c r="H28" s="187">
        <f>SUM(H26:H27)</f>
        <v>5064.2999999999993</v>
      </c>
      <c r="I28" s="235">
        <f t="shared" ref="I28:L28" si="11">SUM(I26:I27)</f>
        <v>13207.9</v>
      </c>
      <c r="J28" s="235">
        <f t="shared" si="11"/>
        <v>12764.4</v>
      </c>
      <c r="K28" s="235">
        <f t="shared" si="11"/>
        <v>17621.2</v>
      </c>
      <c r="L28" s="235">
        <f t="shared" si="11"/>
        <v>14804.7</v>
      </c>
      <c r="M28" s="235">
        <f t="shared" ref="M28" si="12">SUM(M26:M27)</f>
        <v>14804.7</v>
      </c>
      <c r="N28" s="235">
        <f>SUM(N26:N27)</f>
        <v>78267.199999999997</v>
      </c>
      <c r="O28" s="126"/>
    </row>
    <row r="29" spans="1:15" x14ac:dyDescent="0.25">
      <c r="A29" s="122"/>
      <c r="B29" s="125"/>
      <c r="C29" s="141"/>
      <c r="D29" s="141"/>
      <c r="E29" s="141"/>
      <c r="F29" s="141"/>
      <c r="G29" s="141"/>
      <c r="H29" s="126"/>
      <c r="I29" s="236"/>
      <c r="J29" s="236"/>
      <c r="K29" s="236"/>
      <c r="L29" s="236"/>
      <c r="M29" s="236"/>
      <c r="N29" s="236"/>
      <c r="O29" s="126"/>
    </row>
    <row r="30" spans="1:15" x14ac:dyDescent="0.25">
      <c r="A30" s="122"/>
      <c r="B30" s="123"/>
      <c r="C30" s="142"/>
      <c r="D30" s="142"/>
      <c r="E30" s="142"/>
      <c r="F30" s="142"/>
      <c r="G30" s="142"/>
      <c r="H30" s="58"/>
      <c r="I30" s="238"/>
      <c r="J30" s="238"/>
      <c r="K30" s="238"/>
      <c r="L30" s="238"/>
      <c r="M30" s="238"/>
      <c r="N30" s="238"/>
    </row>
    <row r="31" spans="1:15" x14ac:dyDescent="0.25">
      <c r="A31" s="2" t="s">
        <v>86</v>
      </c>
      <c r="B31" s="50"/>
      <c r="C31" s="142"/>
      <c r="D31" s="142"/>
      <c r="E31" s="142"/>
      <c r="F31" s="142"/>
      <c r="G31" s="142"/>
      <c r="H31" s="58"/>
      <c r="I31" s="238"/>
      <c r="J31" s="238"/>
      <c r="K31" s="238"/>
      <c r="L31" s="238"/>
      <c r="M31" s="238"/>
      <c r="N31" s="238"/>
    </row>
    <row r="32" spans="1:15" x14ac:dyDescent="0.25">
      <c r="A32" s="122"/>
      <c r="B32" s="130"/>
      <c r="C32" s="131"/>
      <c r="D32" s="131"/>
      <c r="E32" s="131"/>
      <c r="G32" s="131"/>
    </row>
    <row r="33" spans="1:14" x14ac:dyDescent="0.25">
      <c r="A33" s="122"/>
      <c r="B33" s="130"/>
      <c r="C33" s="131"/>
      <c r="D33" s="131"/>
      <c r="E33" s="131"/>
      <c r="G33" s="131"/>
      <c r="N33" s="240">
        <f>N28-N23</f>
        <v>0</v>
      </c>
    </row>
    <row r="34" spans="1:14" x14ac:dyDescent="0.25">
      <c r="A34" s="122"/>
      <c r="B34" s="130"/>
      <c r="C34" s="131"/>
      <c r="D34" s="131"/>
      <c r="E34" s="131"/>
      <c r="G34" s="131"/>
    </row>
    <row r="35" spans="1:14" x14ac:dyDescent="0.25">
      <c r="A35" s="122"/>
      <c r="B35" s="130"/>
      <c r="C35" s="131"/>
      <c r="D35" s="131"/>
      <c r="E35" s="131"/>
      <c r="G35" s="131"/>
    </row>
    <row r="36" spans="1:14" x14ac:dyDescent="0.25">
      <c r="A36" s="122"/>
      <c r="B36" s="130"/>
      <c r="C36" s="131"/>
      <c r="D36" s="131"/>
      <c r="E36" s="131"/>
      <c r="G36" s="131"/>
    </row>
    <row r="37" spans="1:14" x14ac:dyDescent="0.25">
      <c r="A37" s="122"/>
      <c r="B37" s="130"/>
      <c r="C37" s="131"/>
      <c r="D37" s="131"/>
      <c r="E37" s="131"/>
      <c r="G37" s="131"/>
    </row>
    <row r="38" spans="1:14" x14ac:dyDescent="0.25">
      <c r="A38" s="122"/>
      <c r="B38" s="130"/>
      <c r="C38" s="131"/>
      <c r="D38" s="131"/>
      <c r="E38" s="131"/>
      <c r="G38" s="131"/>
    </row>
    <row r="39" spans="1:14" x14ac:dyDescent="0.25">
      <c r="A39" s="122"/>
      <c r="B39" s="130"/>
      <c r="C39" s="131"/>
      <c r="D39" s="131"/>
      <c r="E39" s="131"/>
      <c r="G39" s="131"/>
    </row>
    <row r="40" spans="1:14" x14ac:dyDescent="0.25">
      <c r="A40" s="122"/>
      <c r="B40" s="130"/>
      <c r="C40" s="131"/>
      <c r="D40" s="131"/>
      <c r="E40" s="131"/>
      <c r="G40" s="131"/>
    </row>
    <row r="41" spans="1:14" x14ac:dyDescent="0.25">
      <c r="A41" s="122"/>
      <c r="B41" s="130"/>
      <c r="C41" s="131"/>
      <c r="D41" s="131"/>
      <c r="E41" s="131"/>
      <c r="G41" s="131"/>
    </row>
    <row r="42" spans="1:14" x14ac:dyDescent="0.25">
      <c r="A42" s="122"/>
      <c r="B42" s="130"/>
      <c r="C42" s="131"/>
      <c r="D42" s="131"/>
      <c r="E42" s="131"/>
      <c r="G42" s="131"/>
    </row>
    <row r="43" spans="1:14" x14ac:dyDescent="0.25">
      <c r="A43" s="122"/>
      <c r="B43" s="130"/>
      <c r="C43" s="131"/>
      <c r="D43" s="131"/>
      <c r="E43" s="131"/>
      <c r="G43" s="131"/>
    </row>
    <row r="44" spans="1:14" x14ac:dyDescent="0.25">
      <c r="A44" s="122"/>
      <c r="B44" s="130"/>
      <c r="C44" s="131"/>
      <c r="D44" s="131"/>
      <c r="E44" s="131"/>
      <c r="G44" s="131"/>
    </row>
    <row r="45" spans="1:14" x14ac:dyDescent="0.25">
      <c r="A45" s="122"/>
      <c r="B45" s="130"/>
      <c r="C45" s="131"/>
      <c r="D45" s="131"/>
      <c r="E45" s="131"/>
      <c r="G45" s="131"/>
    </row>
    <row r="46" spans="1:14" x14ac:dyDescent="0.25">
      <c r="A46" s="122"/>
      <c r="B46" s="130"/>
      <c r="C46" s="131"/>
      <c r="D46" s="131"/>
      <c r="E46" s="131"/>
      <c r="G46" s="131"/>
    </row>
    <row r="47" spans="1:14" x14ac:dyDescent="0.25">
      <c r="A47" s="122"/>
      <c r="B47" s="130"/>
      <c r="C47" s="131"/>
      <c r="D47" s="131"/>
      <c r="E47" s="131"/>
      <c r="G47" s="131"/>
    </row>
    <row r="48" spans="1:14" x14ac:dyDescent="0.25">
      <c r="A48" s="122"/>
      <c r="B48" s="130"/>
      <c r="C48" s="131"/>
      <c r="D48" s="131"/>
      <c r="E48" s="131"/>
      <c r="G48" s="131"/>
    </row>
    <row r="49" spans="1:7" x14ac:dyDescent="0.25">
      <c r="A49" s="122"/>
      <c r="B49" s="130"/>
      <c r="C49" s="131"/>
      <c r="D49" s="131"/>
      <c r="E49" s="131"/>
      <c r="G49" s="131"/>
    </row>
    <row r="50" spans="1:7" x14ac:dyDescent="0.25">
      <c r="A50" s="122"/>
      <c r="B50" s="130"/>
      <c r="C50" s="131"/>
      <c r="D50" s="131"/>
      <c r="E50" s="131"/>
      <c r="G50" s="131"/>
    </row>
    <row r="51" spans="1:7" x14ac:dyDescent="0.25">
      <c r="A51" s="122"/>
      <c r="B51" s="130"/>
      <c r="C51" s="131"/>
      <c r="D51" s="131"/>
      <c r="E51" s="131"/>
      <c r="G51" s="131"/>
    </row>
    <row r="52" spans="1:7" x14ac:dyDescent="0.25">
      <c r="A52" s="122"/>
      <c r="B52" s="130"/>
      <c r="C52" s="131"/>
      <c r="D52" s="131"/>
      <c r="E52" s="131"/>
      <c r="G52" s="131"/>
    </row>
    <row r="53" spans="1:7" x14ac:dyDescent="0.25">
      <c r="A53" s="122"/>
      <c r="B53" s="130"/>
      <c r="C53" s="131"/>
      <c r="D53" s="131"/>
      <c r="E53" s="131"/>
    </row>
    <row r="54" spans="1:7" x14ac:dyDescent="0.25">
      <c r="A54" s="122"/>
      <c r="B54" s="130"/>
      <c r="C54" s="131"/>
      <c r="D54" s="131"/>
      <c r="E54" s="131"/>
    </row>
    <row r="55" spans="1:7" x14ac:dyDescent="0.25">
      <c r="A55" s="122"/>
      <c r="B55" s="130"/>
      <c r="C55" s="131"/>
      <c r="D55" s="131"/>
      <c r="E55" s="131"/>
    </row>
  </sheetData>
  <mergeCells count="50">
    <mergeCell ref="C28:G28"/>
    <mergeCell ref="C22:G22"/>
    <mergeCell ref="C23:G23"/>
    <mergeCell ref="B25:O25"/>
    <mergeCell ref="C26:G26"/>
    <mergeCell ref="C27:G27"/>
    <mergeCell ref="A16:O16"/>
    <mergeCell ref="A18:B18"/>
    <mergeCell ref="B19:O19"/>
    <mergeCell ref="C20:G20"/>
    <mergeCell ref="C21:G21"/>
    <mergeCell ref="FY14:GM14"/>
    <mergeCell ref="GN14:HB14"/>
    <mergeCell ref="HC14:HQ14"/>
    <mergeCell ref="HR14:IF14"/>
    <mergeCell ref="IG14:IU14"/>
    <mergeCell ref="DB14:DP14"/>
    <mergeCell ref="DQ14:EE14"/>
    <mergeCell ref="EF14:ET14"/>
    <mergeCell ref="EU14:FI14"/>
    <mergeCell ref="FJ14:FX14"/>
    <mergeCell ref="AE14:AS14"/>
    <mergeCell ref="AT14:BH14"/>
    <mergeCell ref="BI14:BW14"/>
    <mergeCell ref="BX14:CL14"/>
    <mergeCell ref="CM14:DA14"/>
    <mergeCell ref="A7:O7"/>
    <mergeCell ref="A8:O8"/>
    <mergeCell ref="O9:O13"/>
    <mergeCell ref="A14:O14"/>
    <mergeCell ref="P14:AD14"/>
    <mergeCell ref="B9:B11"/>
    <mergeCell ref="A9:A11"/>
    <mergeCell ref="C9:C11"/>
    <mergeCell ref="D9:D11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</mergeCells>
  <printOptions gridLines="1"/>
  <pageMargins left="0.51180555555555496" right="0.51180555555555496" top="0.31527777777777799" bottom="0.35416666666666702" header="0.51180555555555496" footer="0.51180555555555496"/>
  <pageSetup paperSize="9" scale="43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view="pageBreakPreview" zoomScale="90" zoomScaleNormal="70" zoomScaleSheetLayoutView="90" workbookViewId="0">
      <selection activeCell="R4" sqref="R4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43"/>
    <col min="6" max="8" width="9.140625" style="2"/>
    <col min="9" max="9" width="9.140625" style="2" customWidth="1"/>
    <col min="10" max="257" width="9.140625" style="2"/>
  </cols>
  <sheetData>
    <row r="1" spans="1:10" ht="64.5" customHeight="1" x14ac:dyDescent="0.25">
      <c r="A1" s="4"/>
      <c r="B1" s="5"/>
      <c r="C1" s="6"/>
      <c r="D1" s="493" t="s">
        <v>408</v>
      </c>
      <c r="E1" s="493"/>
      <c r="F1" s="493"/>
    </row>
    <row r="2" spans="1:10" ht="37.5" customHeight="1" x14ac:dyDescent="0.25">
      <c r="A2" s="494" t="s">
        <v>209</v>
      </c>
      <c r="B2" s="494"/>
      <c r="C2" s="494"/>
      <c r="D2" s="494"/>
      <c r="E2" s="440"/>
      <c r="F2" s="440"/>
    </row>
    <row r="3" spans="1:10" ht="37.5" customHeight="1" x14ac:dyDescent="0.25">
      <c r="A3" s="437" t="s">
        <v>1</v>
      </c>
      <c r="B3" s="438" t="s">
        <v>210</v>
      </c>
      <c r="C3" s="438" t="s">
        <v>3</v>
      </c>
      <c r="D3" s="439" t="s">
        <v>211</v>
      </c>
      <c r="E3" s="441" t="s">
        <v>361</v>
      </c>
      <c r="F3" s="442"/>
      <c r="G3" s="442"/>
      <c r="H3" s="442"/>
      <c r="I3" s="442"/>
      <c r="J3" s="548"/>
    </row>
    <row r="4" spans="1:10" ht="99" customHeight="1" x14ac:dyDescent="0.25">
      <c r="A4" s="437"/>
      <c r="B4" s="438"/>
      <c r="C4" s="438"/>
      <c r="D4" s="438"/>
      <c r="E4" s="104" t="str">
        <f>'!!!Мероприятия подпрограммы 3'!H4:H5</f>
        <v>год предшедствующий отчетному</v>
      </c>
      <c r="F4" s="104" t="str">
        <f>'!!!Мероприятия подпрограммы 3'!I4:I5</f>
        <v>Отчетный финансовый год</v>
      </c>
      <c r="G4" s="104" t="str">
        <f>'!!!Мероприятия подпрограммы 3'!J4:J5</f>
        <v>Текущий финансовый год</v>
      </c>
      <c r="H4" s="104" t="str">
        <f>'!!!Мероприятия подпрограммы 3'!K4:K5</f>
        <v>Очередной финансовый год</v>
      </c>
      <c r="I4" s="104" t="str">
        <f>'!!!Мероприятия подпрограммы 3'!L4:L5</f>
        <v>Первый год планового периода</v>
      </c>
      <c r="J4" s="104" t="str">
        <f>'!!!Мероприятия подпрограммы 3'!M4:M5</f>
        <v>Второй год планового периода</v>
      </c>
    </row>
    <row r="5" spans="1:10" ht="25.5" customHeight="1" x14ac:dyDescent="0.25">
      <c r="A5" s="437"/>
      <c r="B5" s="438"/>
      <c r="C5" s="438"/>
      <c r="D5" s="438"/>
      <c r="E5" s="465">
        <v>2022</v>
      </c>
      <c r="F5" s="465">
        <v>2023</v>
      </c>
      <c r="G5" s="465">
        <v>2024</v>
      </c>
      <c r="H5" s="465">
        <v>2025</v>
      </c>
      <c r="I5" s="465">
        <v>2026</v>
      </c>
      <c r="J5" s="465">
        <v>2027</v>
      </c>
    </row>
    <row r="6" spans="1:10" ht="25.5" customHeight="1" x14ac:dyDescent="0.25">
      <c r="A6" s="437"/>
      <c r="B6" s="438"/>
      <c r="C6" s="438"/>
      <c r="D6" s="438"/>
      <c r="E6" s="465"/>
      <c r="F6" s="465"/>
      <c r="G6" s="465"/>
      <c r="H6" s="465"/>
      <c r="I6" s="465"/>
      <c r="J6" s="465"/>
    </row>
    <row r="7" spans="1:10" ht="25.5" customHeight="1" x14ac:dyDescent="0.25">
      <c r="A7" s="437"/>
      <c r="B7" s="438"/>
      <c r="C7" s="438"/>
      <c r="D7" s="438"/>
      <c r="E7" s="465"/>
      <c r="F7" s="465"/>
      <c r="G7" s="465"/>
      <c r="H7" s="465"/>
      <c r="I7" s="465"/>
      <c r="J7" s="465"/>
    </row>
    <row r="8" spans="1:10" ht="27" customHeight="1" x14ac:dyDescent="0.25">
      <c r="A8" s="446" t="s">
        <v>409</v>
      </c>
      <c r="B8" s="446"/>
      <c r="C8" s="446"/>
      <c r="D8" s="446"/>
      <c r="E8" s="2"/>
    </row>
    <row r="9" spans="1:10" ht="30.75" customHeight="1" x14ac:dyDescent="0.25">
      <c r="A9" s="498" t="s">
        <v>410</v>
      </c>
      <c r="B9" s="498"/>
      <c r="C9" s="498"/>
      <c r="D9" s="498"/>
      <c r="E9" s="498"/>
      <c r="F9" s="498"/>
    </row>
    <row r="10" spans="1:10" ht="75" customHeight="1" x14ac:dyDescent="0.25">
      <c r="A10" s="8" t="s">
        <v>79</v>
      </c>
      <c r="B10" s="40" t="s">
        <v>411</v>
      </c>
      <c r="C10" s="8" t="s">
        <v>81</v>
      </c>
      <c r="D10" s="8" t="s">
        <v>412</v>
      </c>
      <c r="E10" s="8">
        <v>5</v>
      </c>
      <c r="F10" s="8">
        <v>5</v>
      </c>
      <c r="G10" s="8">
        <v>5</v>
      </c>
      <c r="H10" s="8">
        <v>5</v>
      </c>
      <c r="I10" s="8">
        <v>5</v>
      </c>
      <c r="J10" s="377">
        <v>5</v>
      </c>
    </row>
    <row r="11" spans="1:10" ht="96" customHeight="1" x14ac:dyDescent="0.25">
      <c r="A11" s="11" t="s">
        <v>82</v>
      </c>
      <c r="B11" s="61" t="s">
        <v>83</v>
      </c>
      <c r="C11" s="8" t="s">
        <v>81</v>
      </c>
      <c r="D11" s="8" t="s">
        <v>413</v>
      </c>
      <c r="E11" s="8">
        <v>5</v>
      </c>
      <c r="F11" s="8">
        <v>5</v>
      </c>
      <c r="G11" s="8">
        <v>5</v>
      </c>
      <c r="H11" s="8">
        <v>5</v>
      </c>
      <c r="I11" s="8">
        <v>5</v>
      </c>
      <c r="J11" s="377">
        <v>5</v>
      </c>
    </row>
    <row r="12" spans="1:10" ht="113.25" customHeight="1" x14ac:dyDescent="0.25">
      <c r="A12" s="11" t="s">
        <v>84</v>
      </c>
      <c r="B12" s="144" t="s">
        <v>85</v>
      </c>
      <c r="C12" s="8" t="s">
        <v>81</v>
      </c>
      <c r="D12" s="8" t="s">
        <v>413</v>
      </c>
      <c r="E12" s="8">
        <v>5</v>
      </c>
      <c r="F12" s="8">
        <v>5</v>
      </c>
      <c r="G12" s="8">
        <v>5</v>
      </c>
      <c r="H12" s="8">
        <v>5</v>
      </c>
      <c r="I12" s="8">
        <v>5</v>
      </c>
      <c r="J12" s="377">
        <v>5</v>
      </c>
    </row>
    <row r="13" spans="1:10" ht="15.75" customHeight="1" x14ac:dyDescent="0.25">
      <c r="A13" s="145"/>
      <c r="B13" s="44"/>
      <c r="C13" s="44"/>
    </row>
    <row r="14" spans="1:10" x14ac:dyDescent="0.25">
      <c r="B14" s="2" t="s">
        <v>86</v>
      </c>
      <c r="C14" s="50"/>
      <c r="D14" s="142"/>
    </row>
  </sheetData>
  <mergeCells count="15">
    <mergeCell ref="J5:J7"/>
    <mergeCell ref="E3:J3"/>
    <mergeCell ref="A8:D8"/>
    <mergeCell ref="A9:F9"/>
    <mergeCell ref="D1:F1"/>
    <mergeCell ref="A2:F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31496062992125984" right="0.11811023622047245" top="0.31496062992125984" bottom="0.35433070866141736" header="0.51181102362204722" footer="0.51181102362204722"/>
  <pageSetup paperSize="9" scale="80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X52"/>
  <sheetViews>
    <sheetView view="pageBreakPreview" zoomScale="80" zoomScaleNormal="80" zoomScaleSheetLayoutView="80" workbookViewId="0">
      <selection activeCell="I10" sqref="I10"/>
    </sheetView>
  </sheetViews>
  <sheetFormatPr defaultColWidth="9.140625" defaultRowHeight="15.75" x14ac:dyDescent="0.25"/>
  <cols>
    <col min="1" max="1" width="8.42578125" style="117" customWidth="1"/>
    <col min="2" max="2" width="50.85546875" style="2" customWidth="1"/>
    <col min="3" max="3" width="21.5703125" style="118" customWidth="1"/>
    <col min="4" max="4" width="13" style="118" customWidth="1"/>
    <col min="5" max="5" width="13.7109375" style="118" customWidth="1"/>
    <col min="6" max="6" width="17.28515625" style="118" customWidth="1"/>
    <col min="7" max="7" width="9.28515625" style="118" customWidth="1"/>
    <col min="8" max="8" width="18.7109375" style="2" customWidth="1"/>
    <col min="9" max="9" width="18.7109375" style="239" customWidth="1"/>
    <col min="10" max="10" width="18.7109375" style="350" customWidth="1"/>
    <col min="11" max="13" width="18.7109375" style="239" customWidth="1"/>
    <col min="14" max="14" width="20.85546875" style="2" customWidth="1"/>
    <col min="15" max="15" width="48" style="146" customWidth="1"/>
    <col min="16" max="16" width="8.140625" style="2" customWidth="1"/>
    <col min="17" max="17" width="25.28515625" style="2" customWidth="1"/>
    <col min="18" max="258" width="9.140625" style="2"/>
  </cols>
  <sheetData>
    <row r="1" spans="1:15" s="2" customFormat="1" ht="60" customHeight="1" x14ac:dyDescent="0.25">
      <c r="A1" s="117"/>
      <c r="B1" s="56"/>
      <c r="C1" s="118"/>
      <c r="D1" s="118"/>
      <c r="E1" s="118"/>
      <c r="F1" s="118"/>
      <c r="G1" s="118"/>
      <c r="I1" s="239"/>
      <c r="J1" s="350"/>
      <c r="K1" s="239"/>
      <c r="L1" s="239"/>
      <c r="M1" s="239"/>
      <c r="N1" s="458" t="s">
        <v>414</v>
      </c>
      <c r="O1" s="458"/>
    </row>
    <row r="2" spans="1:15" s="2" customFormat="1" ht="26.25" customHeight="1" x14ac:dyDescent="0.25">
      <c r="A2" s="549" t="s">
        <v>228</v>
      </c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</row>
    <row r="3" spans="1:15" s="2" customFormat="1" ht="36" customHeight="1" x14ac:dyDescent="0.25">
      <c r="A3" s="551" t="s">
        <v>1</v>
      </c>
      <c r="B3" s="465" t="s">
        <v>229</v>
      </c>
      <c r="C3" s="465" t="s">
        <v>97</v>
      </c>
      <c r="D3" s="465" t="s">
        <v>91</v>
      </c>
      <c r="E3" s="465"/>
      <c r="F3" s="465"/>
      <c r="G3" s="465"/>
      <c r="H3" s="550" t="s">
        <v>230</v>
      </c>
      <c r="I3" s="550"/>
      <c r="J3" s="550"/>
      <c r="K3" s="550"/>
      <c r="L3" s="550"/>
      <c r="M3" s="550"/>
      <c r="N3" s="550"/>
      <c r="O3" s="465" t="s">
        <v>368</v>
      </c>
    </row>
    <row r="4" spans="1:15" s="2" customFormat="1" ht="36" customHeight="1" x14ac:dyDescent="0.25">
      <c r="A4" s="551"/>
      <c r="B4" s="465"/>
      <c r="C4" s="465"/>
      <c r="D4" s="465"/>
      <c r="E4" s="465"/>
      <c r="F4" s="465"/>
      <c r="G4" s="465"/>
      <c r="H4" s="551" t="str">
        <f>'Показатели подпрограммы 4'!E4</f>
        <v>год предшедствующий отчетному</v>
      </c>
      <c r="I4" s="572" t="str">
        <f>'Показатели подпрограммы 4'!F4</f>
        <v>Отчетный финансовый год</v>
      </c>
      <c r="J4" s="584" t="str">
        <f>'Показатели подпрограммы 4'!G4</f>
        <v>Текущий финансовый год</v>
      </c>
      <c r="K4" s="572" t="str">
        <f>'Показатели подпрограммы 4'!H4</f>
        <v>Очередной финансовый год</v>
      </c>
      <c r="L4" s="572" t="str">
        <f>'Показатели подпрограммы 3'!I4</f>
        <v>Первый год планового периода</v>
      </c>
      <c r="M4" s="572" t="str">
        <f>'Показатели подпрограммы 3'!J4</f>
        <v>Второй год планового периода</v>
      </c>
      <c r="N4" s="555" t="s">
        <v>93</v>
      </c>
      <c r="O4" s="465"/>
    </row>
    <row r="5" spans="1:15" s="2" customFormat="1" ht="32.25" customHeight="1" x14ac:dyDescent="0.25">
      <c r="A5" s="551"/>
      <c r="B5" s="465"/>
      <c r="C5" s="465"/>
      <c r="D5" s="465"/>
      <c r="E5" s="465"/>
      <c r="F5" s="465"/>
      <c r="G5" s="465"/>
      <c r="H5" s="551"/>
      <c r="I5" s="572"/>
      <c r="J5" s="584"/>
      <c r="K5" s="572"/>
      <c r="L5" s="572"/>
      <c r="M5" s="572"/>
      <c r="N5" s="555"/>
      <c r="O5" s="465"/>
    </row>
    <row r="6" spans="1:15" s="2" customFormat="1" ht="37.5" customHeight="1" x14ac:dyDescent="0.25">
      <c r="A6" s="551"/>
      <c r="B6" s="465"/>
      <c r="C6" s="465"/>
      <c r="D6" s="9" t="s">
        <v>97</v>
      </c>
      <c r="E6" s="9" t="s">
        <v>98</v>
      </c>
      <c r="F6" s="9" t="s">
        <v>99</v>
      </c>
      <c r="G6" s="9" t="s">
        <v>100</v>
      </c>
      <c r="H6" s="10" t="s">
        <v>9</v>
      </c>
      <c r="I6" s="178" t="s">
        <v>10</v>
      </c>
      <c r="J6" s="351" t="s">
        <v>11</v>
      </c>
      <c r="K6" s="178" t="s">
        <v>12</v>
      </c>
      <c r="L6" s="178" t="s">
        <v>482</v>
      </c>
      <c r="M6" s="178" t="s">
        <v>562</v>
      </c>
      <c r="N6" s="555"/>
      <c r="O6" s="465"/>
    </row>
    <row r="7" spans="1:15" ht="27" customHeight="1" x14ac:dyDescent="0.25">
      <c r="A7" s="462" t="s">
        <v>415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</row>
    <row r="8" spans="1:15" ht="27" customHeight="1" x14ac:dyDescent="0.25">
      <c r="A8" s="556" t="s">
        <v>416</v>
      </c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  <c r="N8" s="556"/>
      <c r="O8" s="556"/>
    </row>
    <row r="9" spans="1:15" ht="92.25" customHeight="1" x14ac:dyDescent="0.25">
      <c r="A9" s="10" t="s">
        <v>417</v>
      </c>
      <c r="B9" s="52" t="s">
        <v>418</v>
      </c>
      <c r="C9" s="147" t="s">
        <v>118</v>
      </c>
      <c r="D9" s="148" t="s">
        <v>107</v>
      </c>
      <c r="E9" s="147" t="s">
        <v>282</v>
      </c>
      <c r="F9" s="148" t="s">
        <v>419</v>
      </c>
      <c r="G9" s="11" t="s">
        <v>284</v>
      </c>
      <c r="H9" s="149">
        <v>100</v>
      </c>
      <c r="I9" s="291">
        <v>100</v>
      </c>
      <c r="J9" s="352">
        <v>110</v>
      </c>
      <c r="K9" s="397">
        <v>110</v>
      </c>
      <c r="L9" s="397">
        <v>110</v>
      </c>
      <c r="M9" s="397">
        <f>L9</f>
        <v>110</v>
      </c>
      <c r="N9" s="150">
        <f>SUM(H9:M9)</f>
        <v>640</v>
      </c>
      <c r="O9" s="113" t="s">
        <v>420</v>
      </c>
    </row>
    <row r="10" spans="1:15" ht="88.5" customHeight="1" x14ac:dyDescent="0.25">
      <c r="A10" s="10" t="s">
        <v>421</v>
      </c>
      <c r="B10" s="24" t="s">
        <v>422</v>
      </c>
      <c r="C10" s="147" t="s">
        <v>118</v>
      </c>
      <c r="D10" s="151" t="s">
        <v>107</v>
      </c>
      <c r="E10" s="147" t="s">
        <v>282</v>
      </c>
      <c r="F10" s="148" t="s">
        <v>423</v>
      </c>
      <c r="G10" s="10" t="s">
        <v>373</v>
      </c>
      <c r="H10" s="149">
        <v>375.2</v>
      </c>
      <c r="I10" s="291">
        <v>445</v>
      </c>
      <c r="J10" s="352">
        <v>473.1</v>
      </c>
      <c r="K10" s="397">
        <v>473.1</v>
      </c>
      <c r="L10" s="397">
        <v>473.1</v>
      </c>
      <c r="M10" s="397">
        <f t="shared" ref="M10:M14" si="0">L10</f>
        <v>473.1</v>
      </c>
      <c r="N10" s="150">
        <f t="shared" ref="N10:N14" si="1">SUM(H10:M10)</f>
        <v>2712.6</v>
      </c>
      <c r="O10" s="465" t="s">
        <v>424</v>
      </c>
    </row>
    <row r="11" spans="1:15" ht="75" customHeight="1" x14ac:dyDescent="0.25">
      <c r="A11" s="10" t="s">
        <v>425</v>
      </c>
      <c r="B11" s="42" t="s">
        <v>232</v>
      </c>
      <c r="C11" s="147" t="s">
        <v>118</v>
      </c>
      <c r="D11" s="148" t="s">
        <v>107</v>
      </c>
      <c r="E11" s="147" t="s">
        <v>282</v>
      </c>
      <c r="F11" s="148" t="s">
        <v>426</v>
      </c>
      <c r="G11" s="10" t="s">
        <v>427</v>
      </c>
      <c r="H11" s="149">
        <v>5242.1000000000004</v>
      </c>
      <c r="I11" s="291">
        <v>6669.8</v>
      </c>
      <c r="J11" s="352">
        <v>7805.6</v>
      </c>
      <c r="K11" s="397">
        <v>8255.1</v>
      </c>
      <c r="L11" s="397">
        <f>K11</f>
        <v>8255.1</v>
      </c>
      <c r="M11" s="397">
        <f t="shared" si="0"/>
        <v>8255.1</v>
      </c>
      <c r="N11" s="150">
        <f t="shared" si="1"/>
        <v>44482.799999999996</v>
      </c>
      <c r="O11" s="465"/>
    </row>
    <row r="12" spans="1:15" ht="153" customHeight="1" x14ac:dyDescent="0.25">
      <c r="A12" s="10" t="s">
        <v>428</v>
      </c>
      <c r="B12" s="42" t="s">
        <v>429</v>
      </c>
      <c r="C12" s="9" t="s">
        <v>118</v>
      </c>
      <c r="D12" s="10" t="s">
        <v>107</v>
      </c>
      <c r="E12" s="9" t="s">
        <v>282</v>
      </c>
      <c r="F12" s="148" t="s">
        <v>430</v>
      </c>
      <c r="G12" s="10" t="s">
        <v>460</v>
      </c>
      <c r="H12" s="152">
        <v>3505.8</v>
      </c>
      <c r="I12" s="177">
        <v>4566.3</v>
      </c>
      <c r="J12" s="353">
        <v>4843.3</v>
      </c>
      <c r="K12" s="398">
        <v>5218.3</v>
      </c>
      <c r="L12" s="398">
        <f>K12</f>
        <v>5218.3</v>
      </c>
      <c r="M12" s="397">
        <f t="shared" si="0"/>
        <v>5218.3</v>
      </c>
      <c r="N12" s="150">
        <f t="shared" si="1"/>
        <v>28570.3</v>
      </c>
      <c r="O12" s="465" t="s">
        <v>406</v>
      </c>
    </row>
    <row r="13" spans="1:15" ht="153" customHeight="1" x14ac:dyDescent="0.25">
      <c r="A13" s="10" t="s">
        <v>431</v>
      </c>
      <c r="B13" s="172" t="s">
        <v>446</v>
      </c>
      <c r="C13" s="162" t="s">
        <v>118</v>
      </c>
      <c r="D13" s="163" t="s">
        <v>107</v>
      </c>
      <c r="E13" s="162" t="s">
        <v>282</v>
      </c>
      <c r="F13" s="164" t="s">
        <v>442</v>
      </c>
      <c r="G13" s="163" t="s">
        <v>443</v>
      </c>
      <c r="H13" s="152">
        <v>100</v>
      </c>
      <c r="I13" s="177">
        <v>0</v>
      </c>
      <c r="J13" s="353">
        <v>0</v>
      </c>
      <c r="K13" s="398">
        <v>0</v>
      </c>
      <c r="L13" s="398">
        <v>0</v>
      </c>
      <c r="M13" s="397">
        <f t="shared" si="0"/>
        <v>0</v>
      </c>
      <c r="N13" s="150">
        <f t="shared" si="1"/>
        <v>100</v>
      </c>
      <c r="O13" s="465"/>
    </row>
    <row r="14" spans="1:15" ht="153" customHeight="1" x14ac:dyDescent="0.25">
      <c r="A14" s="10" t="s">
        <v>459</v>
      </c>
      <c r="B14" s="42" t="s">
        <v>355</v>
      </c>
      <c r="C14" s="9" t="s">
        <v>118</v>
      </c>
      <c r="D14" s="10" t="s">
        <v>107</v>
      </c>
      <c r="E14" s="9" t="s">
        <v>282</v>
      </c>
      <c r="F14" s="148" t="s">
        <v>432</v>
      </c>
      <c r="G14" s="10" t="s">
        <v>433</v>
      </c>
      <c r="H14" s="152">
        <v>1454.3</v>
      </c>
      <c r="I14" s="177">
        <v>250</v>
      </c>
      <c r="J14" s="353">
        <v>808.9</v>
      </c>
      <c r="K14" s="398">
        <v>0</v>
      </c>
      <c r="L14" s="398">
        <v>0</v>
      </c>
      <c r="M14" s="397">
        <f t="shared" si="0"/>
        <v>0</v>
      </c>
      <c r="N14" s="150">
        <f t="shared" si="1"/>
        <v>2513.1999999999998</v>
      </c>
      <c r="O14" s="465"/>
    </row>
    <row r="15" spans="1:15" s="27" customFormat="1" ht="22.5" customHeight="1" x14ac:dyDescent="0.3">
      <c r="A15" s="585" t="s">
        <v>137</v>
      </c>
      <c r="B15" s="585"/>
      <c r="C15" s="9"/>
      <c r="D15" s="10"/>
      <c r="E15" s="9"/>
      <c r="F15" s="9"/>
      <c r="G15" s="9"/>
      <c r="H15" s="187">
        <f t="shared" ref="H15:N15" si="2">SUM(H9:H14)</f>
        <v>10777.4</v>
      </c>
      <c r="I15" s="235">
        <f t="shared" si="2"/>
        <v>12031.1</v>
      </c>
      <c r="J15" s="354">
        <f>SUM(J9:J14)</f>
        <v>14040.9</v>
      </c>
      <c r="K15" s="235">
        <f t="shared" si="2"/>
        <v>14056.5</v>
      </c>
      <c r="L15" s="235">
        <f t="shared" si="2"/>
        <v>14056.5</v>
      </c>
      <c r="M15" s="235">
        <f t="shared" si="2"/>
        <v>14056.5</v>
      </c>
      <c r="N15" s="187">
        <f t="shared" si="2"/>
        <v>79018.899999999994</v>
      </c>
      <c r="O15" s="153"/>
    </row>
    <row r="16" spans="1:15" ht="18" customHeight="1" x14ac:dyDescent="0.25">
      <c r="A16" s="121"/>
      <c r="B16" s="563" t="s">
        <v>498</v>
      </c>
      <c r="C16" s="563"/>
      <c r="D16" s="563"/>
      <c r="E16" s="563"/>
      <c r="F16" s="563"/>
      <c r="G16" s="563"/>
      <c r="H16" s="563"/>
      <c r="I16" s="563"/>
      <c r="J16" s="563"/>
      <c r="K16" s="563"/>
      <c r="L16" s="563"/>
      <c r="M16" s="563"/>
      <c r="N16" s="563"/>
      <c r="O16" s="563"/>
    </row>
    <row r="17" spans="1:15" ht="15.75" customHeight="1" x14ac:dyDescent="0.25">
      <c r="A17" s="122"/>
      <c r="B17" s="123"/>
      <c r="C17" s="564" t="s">
        <v>127</v>
      </c>
      <c r="D17" s="564"/>
      <c r="E17" s="564"/>
      <c r="F17" s="564"/>
      <c r="G17" s="564"/>
      <c r="H17" s="124"/>
      <c r="I17" s="234"/>
      <c r="J17" s="355"/>
      <c r="K17" s="234"/>
      <c r="L17" s="234"/>
      <c r="M17" s="234"/>
      <c r="N17" s="124"/>
      <c r="O17" s="2"/>
    </row>
    <row r="18" spans="1:15" ht="15.75" customHeight="1" x14ac:dyDescent="0.3">
      <c r="A18" s="122"/>
      <c r="B18" s="123"/>
      <c r="C18" s="564" t="s">
        <v>128</v>
      </c>
      <c r="D18" s="564"/>
      <c r="E18" s="564"/>
      <c r="F18" s="564"/>
      <c r="G18" s="564"/>
      <c r="H18" s="187">
        <f>H14+H13</f>
        <v>1554.3</v>
      </c>
      <c r="I18" s="278">
        <f>I14</f>
        <v>250</v>
      </c>
      <c r="J18" s="389">
        <f>J14</f>
        <v>808.9</v>
      </c>
      <c r="K18" s="214">
        <f>K14</f>
        <v>0</v>
      </c>
      <c r="L18" s="214">
        <f>L14</f>
        <v>0</v>
      </c>
      <c r="M18" s="214">
        <f>M14</f>
        <v>0</v>
      </c>
      <c r="N18" s="187">
        <f>N14+N13</f>
        <v>2613.1999999999998</v>
      </c>
      <c r="O18" s="2"/>
    </row>
    <row r="19" spans="1:15" ht="15.75" customHeight="1" x14ac:dyDescent="0.3">
      <c r="A19" s="122"/>
      <c r="B19" s="125"/>
      <c r="C19" s="565" t="s">
        <v>130</v>
      </c>
      <c r="D19" s="565"/>
      <c r="E19" s="565"/>
      <c r="F19" s="565"/>
      <c r="G19" s="565"/>
      <c r="H19" s="187">
        <f>H15-H14-H13</f>
        <v>9223.1</v>
      </c>
      <c r="I19" s="235">
        <f t="shared" ref="I19:N19" si="3">I15-I18</f>
        <v>11781.1</v>
      </c>
      <c r="J19" s="354">
        <f t="shared" si="3"/>
        <v>13232</v>
      </c>
      <c r="K19" s="235">
        <f t="shared" si="3"/>
        <v>14056.5</v>
      </c>
      <c r="L19" s="235">
        <f t="shared" si="3"/>
        <v>14056.5</v>
      </c>
      <c r="M19" s="235">
        <f t="shared" si="3"/>
        <v>14056.5</v>
      </c>
      <c r="N19" s="187">
        <f t="shared" si="3"/>
        <v>76405.7</v>
      </c>
      <c r="O19" s="126"/>
    </row>
    <row r="20" spans="1:15" ht="15.75" customHeight="1" x14ac:dyDescent="0.3">
      <c r="A20" s="122"/>
      <c r="B20" s="125"/>
      <c r="C20" s="562" t="s">
        <v>358</v>
      </c>
      <c r="D20" s="562"/>
      <c r="E20" s="562"/>
      <c r="F20" s="562"/>
      <c r="G20" s="562"/>
      <c r="H20" s="187">
        <f t="shared" ref="H20:L20" si="4">SUM(H17:H19)</f>
        <v>10777.4</v>
      </c>
      <c r="I20" s="235">
        <f t="shared" si="4"/>
        <v>12031.1</v>
      </c>
      <c r="J20" s="354">
        <f t="shared" si="4"/>
        <v>14040.9</v>
      </c>
      <c r="K20" s="235">
        <f t="shared" si="4"/>
        <v>14056.5</v>
      </c>
      <c r="L20" s="235">
        <f t="shared" si="4"/>
        <v>14056.5</v>
      </c>
      <c r="M20" s="235">
        <f t="shared" ref="M20" si="5">SUM(M17:M19)</f>
        <v>14056.5</v>
      </c>
      <c r="N20" s="187">
        <f>SUM(N17:N19)</f>
        <v>79018.899999999994</v>
      </c>
      <c r="O20" s="126"/>
    </row>
    <row r="21" spans="1:15" hidden="1" x14ac:dyDescent="0.25">
      <c r="A21" s="122"/>
      <c r="B21" s="125"/>
      <c r="C21" s="127"/>
      <c r="D21" s="128"/>
      <c r="E21" s="128"/>
      <c r="F21" s="128"/>
      <c r="G21" s="128"/>
      <c r="H21" s="126"/>
      <c r="I21" s="236"/>
      <c r="J21" s="356"/>
      <c r="K21" s="236"/>
      <c r="L21" s="236"/>
      <c r="M21" s="236"/>
      <c r="N21" s="126"/>
      <c r="O21" s="126"/>
    </row>
    <row r="22" spans="1:15" ht="21.75" customHeight="1" x14ac:dyDescent="0.25">
      <c r="A22" s="122"/>
      <c r="B22" s="560" t="s">
        <v>359</v>
      </c>
      <c r="C22" s="560"/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</row>
    <row r="23" spans="1:15" ht="18.75" x14ac:dyDescent="0.3">
      <c r="A23" s="122"/>
      <c r="B23" s="125"/>
      <c r="C23" s="561" t="s">
        <v>241</v>
      </c>
      <c r="D23" s="561"/>
      <c r="E23" s="561"/>
      <c r="F23" s="561"/>
      <c r="G23" s="561"/>
      <c r="H23" s="187">
        <f t="shared" ref="H23:M23" si="6">H15</f>
        <v>10777.4</v>
      </c>
      <c r="I23" s="235">
        <f t="shared" si="6"/>
        <v>12031.1</v>
      </c>
      <c r="J23" s="354">
        <f t="shared" si="6"/>
        <v>14040.9</v>
      </c>
      <c r="K23" s="235">
        <f t="shared" si="6"/>
        <v>14056.5</v>
      </c>
      <c r="L23" s="235">
        <f t="shared" si="6"/>
        <v>14056.5</v>
      </c>
      <c r="M23" s="235">
        <f t="shared" si="6"/>
        <v>14056.5</v>
      </c>
      <c r="N23" s="187">
        <f>N15</f>
        <v>79018.899999999994</v>
      </c>
      <c r="O23" s="126"/>
    </row>
    <row r="24" spans="1:15" ht="18.75" x14ac:dyDescent="0.3">
      <c r="A24" s="122"/>
      <c r="B24" s="125"/>
      <c r="C24" s="561" t="s">
        <v>360</v>
      </c>
      <c r="D24" s="561"/>
      <c r="E24" s="561"/>
      <c r="F24" s="561"/>
      <c r="G24" s="561"/>
      <c r="H24" s="187"/>
      <c r="I24" s="235"/>
      <c r="J24" s="354"/>
      <c r="K24" s="235"/>
      <c r="L24" s="235"/>
      <c r="M24" s="235"/>
      <c r="N24" s="187"/>
      <c r="O24" s="126"/>
    </row>
    <row r="25" spans="1:15" ht="18.75" x14ac:dyDescent="0.3">
      <c r="A25" s="122"/>
      <c r="B25" s="125"/>
      <c r="C25" s="562" t="s">
        <v>358</v>
      </c>
      <c r="D25" s="562"/>
      <c r="E25" s="562"/>
      <c r="F25" s="562"/>
      <c r="G25" s="562"/>
      <c r="H25" s="187">
        <f>SUM(H23:H24)</f>
        <v>10777.4</v>
      </c>
      <c r="I25" s="235">
        <f t="shared" ref="I25:N25" si="7">SUM(I23:I24)</f>
        <v>12031.1</v>
      </c>
      <c r="J25" s="354">
        <f t="shared" si="7"/>
        <v>14040.9</v>
      </c>
      <c r="K25" s="235">
        <f t="shared" si="7"/>
        <v>14056.5</v>
      </c>
      <c r="L25" s="235">
        <f t="shared" si="7"/>
        <v>14056.5</v>
      </c>
      <c r="M25" s="235">
        <f t="shared" si="7"/>
        <v>14056.5</v>
      </c>
      <c r="N25" s="187">
        <f t="shared" si="7"/>
        <v>79018.899999999994</v>
      </c>
      <c r="O25" s="126"/>
    </row>
    <row r="26" spans="1:15" x14ac:dyDescent="0.25">
      <c r="A26" s="1"/>
      <c r="B26" s="2" t="s">
        <v>86</v>
      </c>
      <c r="C26" s="50"/>
      <c r="D26" s="142"/>
      <c r="E26" s="2"/>
      <c r="F26" s="143"/>
      <c r="G26" s="143"/>
      <c r="O26" s="2"/>
    </row>
    <row r="27" spans="1:15" x14ac:dyDescent="0.25">
      <c r="A27" s="122"/>
      <c r="B27" s="130"/>
      <c r="C27" s="131"/>
      <c r="D27" s="131"/>
      <c r="E27" s="131"/>
      <c r="F27" s="131"/>
      <c r="G27" s="131"/>
    </row>
    <row r="28" spans="1:15" x14ac:dyDescent="0.25">
      <c r="A28" s="122"/>
      <c r="B28" s="130"/>
      <c r="C28" s="131"/>
      <c r="D28" s="131"/>
      <c r="E28" s="131"/>
      <c r="F28" s="131"/>
      <c r="G28" s="131"/>
    </row>
    <row r="29" spans="1:15" x14ac:dyDescent="0.25">
      <c r="A29" s="122"/>
      <c r="B29" s="130"/>
      <c r="C29" s="131"/>
      <c r="D29" s="131"/>
      <c r="E29" s="131"/>
      <c r="F29" s="131"/>
      <c r="G29" s="131"/>
    </row>
    <row r="30" spans="1:15" x14ac:dyDescent="0.25">
      <c r="A30" s="122"/>
      <c r="B30" s="130"/>
      <c r="C30" s="131"/>
      <c r="D30" s="131"/>
      <c r="E30" s="131"/>
      <c r="F30" s="131"/>
      <c r="G30" s="131"/>
    </row>
    <row r="31" spans="1:15" x14ac:dyDescent="0.25">
      <c r="A31" s="122"/>
      <c r="B31" s="130"/>
      <c r="C31" s="131"/>
      <c r="D31" s="131"/>
      <c r="E31" s="131"/>
      <c r="F31" s="131"/>
      <c r="G31" s="131"/>
    </row>
    <row r="32" spans="1:15" x14ac:dyDescent="0.25">
      <c r="A32" s="122"/>
      <c r="B32" s="130"/>
      <c r="C32" s="131"/>
      <c r="D32" s="131"/>
      <c r="E32" s="131"/>
      <c r="F32" s="131"/>
      <c r="G32" s="131"/>
    </row>
    <row r="33" spans="1:7" x14ac:dyDescent="0.25">
      <c r="A33" s="122"/>
      <c r="B33" s="130"/>
      <c r="C33" s="131"/>
      <c r="D33" s="131"/>
      <c r="E33" s="131"/>
      <c r="F33" s="131"/>
      <c r="G33" s="131"/>
    </row>
    <row r="34" spans="1:7" x14ac:dyDescent="0.25">
      <c r="A34" s="122"/>
      <c r="B34" s="130"/>
      <c r="C34" s="131"/>
      <c r="D34" s="131"/>
      <c r="E34" s="131"/>
      <c r="F34" s="131"/>
      <c r="G34" s="131"/>
    </row>
    <row r="35" spans="1:7" x14ac:dyDescent="0.25">
      <c r="A35" s="122"/>
      <c r="B35" s="130"/>
      <c r="C35" s="131"/>
      <c r="D35" s="131"/>
      <c r="E35" s="131"/>
      <c r="F35" s="131"/>
      <c r="G35" s="131"/>
    </row>
    <row r="36" spans="1:7" x14ac:dyDescent="0.25">
      <c r="A36" s="122"/>
      <c r="B36" s="130"/>
      <c r="C36" s="131"/>
      <c r="D36" s="131"/>
      <c r="E36" s="131"/>
      <c r="F36" s="131"/>
      <c r="G36" s="131"/>
    </row>
    <row r="37" spans="1:7" x14ac:dyDescent="0.25">
      <c r="A37" s="122"/>
      <c r="B37" s="130"/>
      <c r="C37" s="131"/>
      <c r="D37" s="131"/>
      <c r="E37" s="131"/>
      <c r="F37" s="131"/>
      <c r="G37" s="131"/>
    </row>
    <row r="38" spans="1:7" x14ac:dyDescent="0.25">
      <c r="A38" s="122"/>
      <c r="B38" s="130"/>
      <c r="C38" s="131"/>
      <c r="D38" s="131"/>
      <c r="E38" s="131"/>
      <c r="F38" s="131"/>
      <c r="G38" s="131"/>
    </row>
    <row r="39" spans="1:7" x14ac:dyDescent="0.25">
      <c r="A39" s="122"/>
      <c r="B39" s="130"/>
      <c r="C39" s="131"/>
      <c r="D39" s="131"/>
      <c r="E39" s="131"/>
      <c r="F39" s="131"/>
      <c r="G39" s="131"/>
    </row>
    <row r="40" spans="1:7" x14ac:dyDescent="0.25">
      <c r="A40" s="122"/>
      <c r="B40" s="130"/>
      <c r="C40" s="131"/>
      <c r="D40" s="131"/>
      <c r="E40" s="131"/>
      <c r="F40" s="131"/>
      <c r="G40" s="131"/>
    </row>
    <row r="41" spans="1:7" x14ac:dyDescent="0.25">
      <c r="A41" s="122"/>
      <c r="B41" s="130"/>
      <c r="C41" s="131"/>
      <c r="D41" s="131"/>
      <c r="E41" s="131"/>
      <c r="F41" s="131"/>
      <c r="G41" s="131"/>
    </row>
    <row r="42" spans="1:7" x14ac:dyDescent="0.25">
      <c r="A42" s="122"/>
      <c r="B42" s="130"/>
      <c r="C42" s="131"/>
      <c r="D42" s="131"/>
      <c r="E42" s="131"/>
      <c r="F42" s="131"/>
      <c r="G42" s="131"/>
    </row>
    <row r="43" spans="1:7" x14ac:dyDescent="0.25">
      <c r="A43" s="122"/>
      <c r="B43" s="130"/>
      <c r="C43" s="131"/>
      <c r="D43" s="131"/>
      <c r="E43" s="131"/>
      <c r="F43" s="131"/>
      <c r="G43" s="131"/>
    </row>
    <row r="44" spans="1:7" x14ac:dyDescent="0.25">
      <c r="A44" s="122"/>
      <c r="B44" s="130"/>
      <c r="C44" s="131"/>
      <c r="D44" s="131"/>
      <c r="E44" s="131"/>
      <c r="F44" s="131"/>
      <c r="G44" s="131"/>
    </row>
    <row r="45" spans="1:7" x14ac:dyDescent="0.25">
      <c r="A45" s="122"/>
      <c r="B45" s="130"/>
      <c r="C45" s="131"/>
      <c r="D45" s="131"/>
      <c r="E45" s="131"/>
      <c r="F45" s="131"/>
      <c r="G45" s="131"/>
    </row>
    <row r="46" spans="1:7" x14ac:dyDescent="0.25">
      <c r="A46" s="122"/>
      <c r="B46" s="130"/>
      <c r="C46" s="131"/>
      <c r="D46" s="131"/>
      <c r="E46" s="131"/>
      <c r="F46" s="131"/>
      <c r="G46" s="131"/>
    </row>
    <row r="47" spans="1:7" x14ac:dyDescent="0.25">
      <c r="A47" s="122"/>
      <c r="B47" s="130"/>
      <c r="C47" s="131"/>
      <c r="D47" s="131"/>
      <c r="E47" s="131"/>
      <c r="F47" s="131"/>
      <c r="G47" s="131"/>
    </row>
    <row r="48" spans="1:7" x14ac:dyDescent="0.25">
      <c r="A48" s="122"/>
      <c r="B48" s="130"/>
      <c r="C48" s="131"/>
      <c r="D48" s="131"/>
      <c r="E48" s="131"/>
      <c r="F48" s="131"/>
      <c r="G48" s="131"/>
    </row>
    <row r="49" spans="1:7" x14ac:dyDescent="0.25">
      <c r="A49" s="122"/>
      <c r="B49" s="130"/>
      <c r="C49" s="131"/>
      <c r="D49" s="131"/>
      <c r="E49" s="131"/>
      <c r="F49" s="131"/>
      <c r="G49" s="131"/>
    </row>
    <row r="50" spans="1:7" x14ac:dyDescent="0.25">
      <c r="A50" s="122"/>
      <c r="B50" s="130"/>
      <c r="C50" s="131"/>
      <c r="D50" s="131"/>
      <c r="E50" s="131"/>
      <c r="F50" s="131"/>
      <c r="G50" s="131"/>
    </row>
    <row r="51" spans="1:7" x14ac:dyDescent="0.25">
      <c r="A51" s="122"/>
      <c r="B51" s="130"/>
      <c r="C51" s="131"/>
      <c r="D51" s="131"/>
      <c r="E51" s="131"/>
      <c r="F51" s="131"/>
      <c r="G51" s="131"/>
    </row>
    <row r="52" spans="1:7" x14ac:dyDescent="0.25">
      <c r="A52" s="122"/>
      <c r="B52" s="130"/>
      <c r="C52" s="131"/>
      <c r="D52" s="131"/>
      <c r="E52" s="131"/>
      <c r="F52" s="131"/>
      <c r="G52" s="131"/>
    </row>
  </sheetData>
  <mergeCells count="29">
    <mergeCell ref="B22:O22"/>
    <mergeCell ref="C23:G23"/>
    <mergeCell ref="C24:G24"/>
    <mergeCell ref="C25:G25"/>
    <mergeCell ref="B16:O16"/>
    <mergeCell ref="C17:G17"/>
    <mergeCell ref="C18:G18"/>
    <mergeCell ref="C19:G19"/>
    <mergeCell ref="C20:G20"/>
    <mergeCell ref="A7:O7"/>
    <mergeCell ref="A8:O8"/>
    <mergeCell ref="O10:O11"/>
    <mergeCell ref="O12:O14"/>
    <mergeCell ref="A15:B15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N4:N6"/>
    <mergeCell ref="M4:M5"/>
  </mergeCells>
  <printOptions gridLines="1"/>
  <pageMargins left="0.51180555555555496" right="0.51180555555555496" top="0.31527777777777799" bottom="0.55138888888888904" header="0.51180555555555496" footer="0.51180555555555496"/>
  <pageSetup paperSize="9" scale="44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54">
        <v>0</v>
      </c>
      <c r="B1" s="155">
        <v>233670.1</v>
      </c>
      <c r="C1" s="156">
        <v>233670.1</v>
      </c>
      <c r="D1" s="156">
        <f t="shared" ref="D1:D5" si="0">B1-C1</f>
        <v>0</v>
      </c>
    </row>
    <row r="2" spans="1:5" ht="18.75" x14ac:dyDescent="0.2">
      <c r="A2" s="157">
        <v>302.3</v>
      </c>
      <c r="B2" s="158">
        <v>243925.7</v>
      </c>
      <c r="C2" s="156">
        <v>244228</v>
      </c>
      <c r="D2" s="156">
        <f t="shared" si="0"/>
        <v>-302.29999999998836</v>
      </c>
    </row>
    <row r="3" spans="1:5" ht="18.75" x14ac:dyDescent="0.2">
      <c r="A3" s="158">
        <v>-3201</v>
      </c>
      <c r="B3" s="158">
        <v>248802.8</v>
      </c>
      <c r="C3" s="156">
        <v>245601.8</v>
      </c>
      <c r="D3" s="156">
        <f t="shared" si="0"/>
        <v>3201</v>
      </c>
    </row>
    <row r="4" spans="1:5" ht="18.75" x14ac:dyDescent="0.2">
      <c r="A4" s="158">
        <v>1104.7</v>
      </c>
      <c r="B4" s="158">
        <v>241280.4</v>
      </c>
      <c r="C4" s="156">
        <v>242385.1</v>
      </c>
      <c r="D4" s="156">
        <f t="shared" si="0"/>
        <v>-1104.7000000000116</v>
      </c>
    </row>
    <row r="5" spans="1:5" ht="18.75" x14ac:dyDescent="0.2">
      <c r="A5" s="157">
        <v>102.5</v>
      </c>
      <c r="B5" s="158">
        <v>240258.4</v>
      </c>
      <c r="C5" s="156">
        <v>240360.9</v>
      </c>
      <c r="D5" s="156">
        <f t="shared" si="0"/>
        <v>-102.5</v>
      </c>
    </row>
    <row r="6" spans="1:5" x14ac:dyDescent="0.2">
      <c r="B6" s="156">
        <f>SUM(B1:B5)</f>
        <v>1207937.4000000001</v>
      </c>
      <c r="C6" s="156">
        <f>SUM(C1:C5)</f>
        <v>1206245.8999999999</v>
      </c>
      <c r="D6" s="156">
        <f>SUM(D1:D5)</f>
        <v>1691.5</v>
      </c>
      <c r="E6" s="156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X26"/>
  <sheetViews>
    <sheetView view="pageBreakPreview" zoomScale="90" zoomScaleNormal="80" zoomScaleSheetLayoutView="90" workbookViewId="0">
      <selection activeCell="A2" sqref="A2:N2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9" width="15.42578125" style="2" customWidth="1"/>
    <col min="10" max="10" width="15.42578125" style="424" customWidth="1"/>
    <col min="11" max="11" width="15.42578125" style="2" customWidth="1"/>
    <col min="12" max="13" width="15.42578125" style="239" customWidth="1"/>
    <col min="14" max="14" width="17" style="2" customWidth="1"/>
    <col min="15" max="15" width="16.7109375" style="2" customWidth="1"/>
    <col min="16" max="16" width="18.85546875" style="2" customWidth="1"/>
    <col min="17" max="17" width="15.42578125" style="2" customWidth="1"/>
    <col min="18" max="18" width="16.85546875" style="2" customWidth="1"/>
    <col min="19" max="258" width="9.140625" style="2"/>
  </cols>
  <sheetData>
    <row r="1" spans="1:18" ht="66.75" customHeight="1" x14ac:dyDescent="0.25">
      <c r="H1" s="46"/>
      <c r="I1" s="458" t="s">
        <v>602</v>
      </c>
      <c r="J1" s="458"/>
      <c r="K1" s="458"/>
      <c r="L1" s="458"/>
      <c r="M1" s="458"/>
      <c r="N1" s="458"/>
    </row>
    <row r="2" spans="1:18" ht="54" customHeight="1" x14ac:dyDescent="0.25">
      <c r="A2" s="459" t="s">
        <v>87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</row>
    <row r="3" spans="1:18" ht="15" customHeight="1" x14ac:dyDescent="0.25">
      <c r="A3" s="47"/>
      <c r="B3" s="48"/>
      <c r="C3" s="48"/>
      <c r="D3" s="48"/>
      <c r="E3" s="48"/>
      <c r="F3" s="48"/>
      <c r="G3" s="48"/>
      <c r="H3" s="48"/>
      <c r="I3" s="48"/>
      <c r="J3" s="419"/>
      <c r="K3" s="48"/>
      <c r="L3" s="258"/>
      <c r="M3" s="258"/>
      <c r="N3" s="48" t="s">
        <v>88</v>
      </c>
    </row>
    <row r="4" spans="1:18" ht="69" customHeight="1" x14ac:dyDescent="0.25">
      <c r="A4" s="47"/>
      <c r="B4" s="460" t="s">
        <v>89</v>
      </c>
      <c r="C4" s="460" t="s">
        <v>90</v>
      </c>
      <c r="D4" s="460" t="s">
        <v>91</v>
      </c>
      <c r="E4" s="460"/>
      <c r="F4" s="460"/>
      <c r="G4" s="460"/>
      <c r="H4" s="9" t="str">
        <f>Показатели!E5</f>
        <v>год предшедствующий отчетному</v>
      </c>
      <c r="I4" s="9" t="str">
        <f>Показатели!F5</f>
        <v>Отчетный финансовый год</v>
      </c>
      <c r="J4" s="420" t="str">
        <f>Показатели!G5</f>
        <v>Текущий финансовый год</v>
      </c>
      <c r="K4" s="293" t="str">
        <f>Показатели!H5</f>
        <v>Очередной финансовый год</v>
      </c>
      <c r="L4" s="293" t="str">
        <f>Показатели!I5</f>
        <v>Первый год планового периода</v>
      </c>
      <c r="M4" s="368" t="str">
        <f>Показатели!J5</f>
        <v>Второй год планового периода</v>
      </c>
      <c r="N4" s="460" t="s">
        <v>93</v>
      </c>
    </row>
    <row r="5" spans="1:18" s="50" customFormat="1" ht="36" customHeight="1" x14ac:dyDescent="0.2">
      <c r="A5" s="460" t="s">
        <v>94</v>
      </c>
      <c r="B5" s="460"/>
      <c r="C5" s="460"/>
      <c r="D5" s="460"/>
      <c r="E5" s="460"/>
      <c r="F5" s="460"/>
      <c r="G5" s="460"/>
      <c r="H5" s="49" t="s">
        <v>95</v>
      </c>
      <c r="I5" s="49" t="s">
        <v>96</v>
      </c>
      <c r="J5" s="421" t="s">
        <v>96</v>
      </c>
      <c r="K5" s="49" t="s">
        <v>96</v>
      </c>
      <c r="L5" s="259" t="s">
        <v>96</v>
      </c>
      <c r="M5" s="259" t="s">
        <v>96</v>
      </c>
      <c r="N5" s="460"/>
    </row>
    <row r="6" spans="1:18" s="50" customFormat="1" ht="20.25" customHeight="1" x14ac:dyDescent="0.2">
      <c r="A6" s="460"/>
      <c r="B6" s="460"/>
      <c r="C6" s="460"/>
      <c r="D6" s="49" t="s">
        <v>97</v>
      </c>
      <c r="E6" s="49" t="s">
        <v>98</v>
      </c>
      <c r="F6" s="49" t="s">
        <v>99</v>
      </c>
      <c r="G6" s="49" t="s">
        <v>100</v>
      </c>
      <c r="H6" s="49">
        <v>2022</v>
      </c>
      <c r="I6" s="51">
        <v>2023</v>
      </c>
      <c r="J6" s="422">
        <v>2024</v>
      </c>
      <c r="K6" s="51">
        <v>2025</v>
      </c>
      <c r="L6" s="260">
        <v>2026</v>
      </c>
      <c r="M6" s="260">
        <v>2027</v>
      </c>
      <c r="N6" s="460"/>
      <c r="P6" s="50">
        <v>327139.8</v>
      </c>
      <c r="Q6" s="50">
        <v>324163.90000000002</v>
      </c>
    </row>
    <row r="7" spans="1:18" ht="48" customHeight="1" x14ac:dyDescent="0.25">
      <c r="A7" s="461" t="s">
        <v>101</v>
      </c>
      <c r="B7" s="461" t="s">
        <v>102</v>
      </c>
      <c r="C7" s="53" t="s">
        <v>103</v>
      </c>
      <c r="D7" s="13" t="s">
        <v>104</v>
      </c>
      <c r="E7" s="13" t="s">
        <v>104</v>
      </c>
      <c r="F7" s="13" t="s">
        <v>104</v>
      </c>
      <c r="G7" s="13" t="s">
        <v>104</v>
      </c>
      <c r="H7" s="54">
        <f>H11+H15+H18+H22</f>
        <v>323381.90000000008</v>
      </c>
      <c r="I7" s="54">
        <f>I11+I15+I18+I22</f>
        <v>340041.70000000019</v>
      </c>
      <c r="J7" s="423">
        <f>J11+J15+J18+J22</f>
        <v>406423.00000000012</v>
      </c>
      <c r="K7" s="54">
        <f t="shared" ref="K7:M7" si="0">K11+K15+K18+K22</f>
        <v>375560.59999999992</v>
      </c>
      <c r="L7" s="54">
        <f>L11+L15+L18+L22</f>
        <v>372744.09999999992</v>
      </c>
      <c r="M7" s="54">
        <f t="shared" si="0"/>
        <v>372744.09999999992</v>
      </c>
      <c r="N7" s="54">
        <f>SUM(H7:M7)</f>
        <v>2190895.4000000004</v>
      </c>
      <c r="O7" s="55" t="b">
        <f>N7='Ресурсное обеспечение'!K6</f>
        <v>1</v>
      </c>
      <c r="P7" s="56">
        <f>P6-K7</f>
        <v>-48420.79999999993</v>
      </c>
      <c r="Q7" s="56">
        <f>Q6-L7</f>
        <v>-48580.199999999895</v>
      </c>
    </row>
    <row r="8" spans="1:18" x14ac:dyDescent="0.25">
      <c r="A8" s="461"/>
      <c r="B8" s="461"/>
      <c r="C8" s="53" t="s">
        <v>105</v>
      </c>
      <c r="D8" s="57"/>
      <c r="E8" s="57"/>
      <c r="F8" s="57"/>
      <c r="G8" s="57"/>
      <c r="H8" s="54"/>
      <c r="I8" s="54"/>
      <c r="J8" s="423"/>
      <c r="K8" s="54"/>
      <c r="L8" s="261"/>
      <c r="M8" s="261"/>
      <c r="N8" s="54">
        <f t="shared" ref="N8:N24" si="1">SUM(H8:M8)</f>
        <v>0</v>
      </c>
      <c r="O8" s="55" t="b">
        <f>N8='Ресурсное обеспечение'!K7</f>
        <v>1</v>
      </c>
      <c r="P8" s="58">
        <f>I7-'Ресурсное обеспечение'!F6</f>
        <v>0</v>
      </c>
      <c r="Q8" s="58">
        <f>J7-'Ресурсное обеспечение'!G6</f>
        <v>0</v>
      </c>
      <c r="R8" s="58">
        <f>K7-'Ресурсное обеспечение'!H6</f>
        <v>0</v>
      </c>
    </row>
    <row r="9" spans="1:18" ht="43.5" customHeight="1" x14ac:dyDescent="0.25">
      <c r="A9" s="461"/>
      <c r="B9" s="461"/>
      <c r="C9" s="49" t="s">
        <v>106</v>
      </c>
      <c r="D9" s="11" t="s">
        <v>107</v>
      </c>
      <c r="E9" s="13" t="s">
        <v>104</v>
      </c>
      <c r="F9" s="13" t="s">
        <v>104</v>
      </c>
      <c r="G9" s="13" t="s">
        <v>104</v>
      </c>
      <c r="H9" s="54">
        <f t="shared" ref="H9:M9" si="2">H13+H17+H20+H24</f>
        <v>320294.70000000007</v>
      </c>
      <c r="I9" s="54">
        <f t="shared" si="2"/>
        <v>329002.80000000016</v>
      </c>
      <c r="J9" s="423">
        <f>J13+J17+J20+J24</f>
        <v>396000.70000000007</v>
      </c>
      <c r="K9" s="54">
        <f t="shared" si="2"/>
        <v>360176.99999999988</v>
      </c>
      <c r="L9" s="261">
        <f t="shared" si="2"/>
        <v>360176.99999999988</v>
      </c>
      <c r="M9" s="261">
        <f t="shared" si="2"/>
        <v>360176.99999999988</v>
      </c>
      <c r="N9" s="54">
        <f t="shared" si="1"/>
        <v>2125829.2000000002</v>
      </c>
      <c r="O9" s="55"/>
    </row>
    <row r="10" spans="1:18" ht="43.5" customHeight="1" x14ac:dyDescent="0.25">
      <c r="A10" s="461"/>
      <c r="B10" s="461"/>
      <c r="C10" s="49" t="s">
        <v>108</v>
      </c>
      <c r="D10" s="11" t="s">
        <v>109</v>
      </c>
      <c r="E10" s="13" t="s">
        <v>104</v>
      </c>
      <c r="F10" s="13" t="s">
        <v>104</v>
      </c>
      <c r="G10" s="13" t="s">
        <v>104</v>
      </c>
      <c r="H10" s="54">
        <f t="shared" ref="H10:M10" si="3">H14+H21</f>
        <v>3087.2</v>
      </c>
      <c r="I10" s="54">
        <f t="shared" si="3"/>
        <v>11038.9</v>
      </c>
      <c r="J10" s="423">
        <f>J14+J21</f>
        <v>10422.299999999999</v>
      </c>
      <c r="K10" s="54">
        <f t="shared" si="3"/>
        <v>15383.6</v>
      </c>
      <c r="L10" s="261">
        <f t="shared" si="3"/>
        <v>12567.1</v>
      </c>
      <c r="M10" s="261">
        <f t="shared" si="3"/>
        <v>12567.1</v>
      </c>
      <c r="N10" s="54">
        <f t="shared" si="1"/>
        <v>65066.2</v>
      </c>
      <c r="O10" s="55"/>
    </row>
    <row r="11" spans="1:18" ht="25.5" customHeight="1" x14ac:dyDescent="0.25">
      <c r="A11" s="462" t="s">
        <v>110</v>
      </c>
      <c r="B11" s="462" t="s">
        <v>111</v>
      </c>
      <c r="C11" s="53" t="s">
        <v>103</v>
      </c>
      <c r="D11" s="13" t="s">
        <v>104</v>
      </c>
      <c r="E11" s="13" t="s">
        <v>104</v>
      </c>
      <c r="F11" s="13" t="s">
        <v>104</v>
      </c>
      <c r="G11" s="13" t="s">
        <v>104</v>
      </c>
      <c r="H11" s="54">
        <f t="shared" ref="H11" si="4">H13+H14</f>
        <v>307408.80000000005</v>
      </c>
      <c r="I11" s="54">
        <f>I13+I14</f>
        <v>314613.30000000016</v>
      </c>
      <c r="J11" s="423">
        <f>J13+J14</f>
        <v>379386.30000000005</v>
      </c>
      <c r="K11" s="54">
        <f>K13+K14</f>
        <v>343652.89999999991</v>
      </c>
      <c r="L11" s="261">
        <f>L13+L14</f>
        <v>343652.89999999991</v>
      </c>
      <c r="M11" s="261">
        <f>M13+M14</f>
        <v>343652.89999999991</v>
      </c>
      <c r="N11" s="54">
        <f t="shared" si="1"/>
        <v>2032367.1</v>
      </c>
      <c r="O11" s="55"/>
      <c r="P11" s="56"/>
    </row>
    <row r="12" spans="1:18" x14ac:dyDescent="0.25">
      <c r="A12" s="462"/>
      <c r="B12" s="462"/>
      <c r="C12" s="53" t="s">
        <v>105</v>
      </c>
      <c r="D12" s="57"/>
      <c r="E12" s="57"/>
      <c r="F12" s="57"/>
      <c r="G12" s="57"/>
      <c r="H12" s="54"/>
      <c r="I12" s="54"/>
      <c r="J12" s="423"/>
      <c r="K12" s="54"/>
      <c r="L12" s="261"/>
      <c r="M12" s="261"/>
      <c r="N12" s="54">
        <f t="shared" si="1"/>
        <v>0</v>
      </c>
      <c r="O12" s="55"/>
      <c r="P12" s="56"/>
    </row>
    <row r="13" spans="1:18" ht="43.5" customHeight="1" x14ac:dyDescent="0.25">
      <c r="A13" s="462"/>
      <c r="B13" s="462"/>
      <c r="C13" s="49" t="s">
        <v>106</v>
      </c>
      <c r="D13" s="11" t="s">
        <v>107</v>
      </c>
      <c r="E13" s="13" t="s">
        <v>104</v>
      </c>
      <c r="F13" s="13" t="s">
        <v>104</v>
      </c>
      <c r="G13" s="13" t="s">
        <v>104</v>
      </c>
      <c r="H13" s="54">
        <f>'Мероприятия подпрограммы 1'!H92</f>
        <v>307408.80000000005</v>
      </c>
      <c r="I13" s="54">
        <f>'Мероприятия подпрограммы 1'!J101</f>
        <v>314613.30000000016</v>
      </c>
      <c r="J13" s="423">
        <f>'Мероприятия подпрограммы 1'!K101</f>
        <v>379386.30000000005</v>
      </c>
      <c r="K13" s="54">
        <f>'Мероприятия подпрограммы 1'!L101</f>
        <v>343652.89999999991</v>
      </c>
      <c r="L13" s="261">
        <f>'Мероприятия подпрограммы 1'!M101</f>
        <v>343652.89999999991</v>
      </c>
      <c r="M13" s="261">
        <f>'Мероприятия подпрограммы 1'!N101</f>
        <v>343652.89999999991</v>
      </c>
      <c r="N13" s="54">
        <f t="shared" si="1"/>
        <v>2032367.1</v>
      </c>
      <c r="O13" s="55"/>
      <c r="P13" s="56"/>
    </row>
    <row r="14" spans="1:18" ht="43.5" customHeight="1" x14ac:dyDescent="0.25">
      <c r="A14" s="462"/>
      <c r="B14" s="462"/>
      <c r="C14" s="49" t="s">
        <v>108</v>
      </c>
      <c r="D14" s="10" t="s">
        <v>109</v>
      </c>
      <c r="E14" s="13" t="s">
        <v>104</v>
      </c>
      <c r="F14" s="13" t="s">
        <v>104</v>
      </c>
      <c r="G14" s="13" t="s">
        <v>104</v>
      </c>
      <c r="H14" s="54">
        <f>'Мероприятия подпрограммы 1'!I102</f>
        <v>0</v>
      </c>
      <c r="I14" s="54">
        <f>'Мероприятия подпрограммы 1'!J102</f>
        <v>0</v>
      </c>
      <c r="J14" s="423">
        <f>'Мероприятия подпрограммы 1'!K102</f>
        <v>0</v>
      </c>
      <c r="K14" s="54">
        <f>'Мероприятия подпрограммы 1'!L102</f>
        <v>0</v>
      </c>
      <c r="L14" s="54">
        <f>'Мероприятия подпрограммы 1'!M102</f>
        <v>0</v>
      </c>
      <c r="M14" s="54">
        <f>'Мероприятия подпрограммы 1'!N102</f>
        <v>0</v>
      </c>
      <c r="N14" s="54">
        <f t="shared" si="1"/>
        <v>0</v>
      </c>
      <c r="O14" s="55"/>
      <c r="P14" s="56"/>
    </row>
    <row r="15" spans="1:18" ht="25.5" customHeight="1" x14ac:dyDescent="0.25">
      <c r="A15" s="462" t="s">
        <v>112</v>
      </c>
      <c r="B15" s="462" t="s">
        <v>113</v>
      </c>
      <c r="C15" s="53" t="s">
        <v>103</v>
      </c>
      <c r="D15" s="13" t="s">
        <v>104</v>
      </c>
      <c r="E15" s="13" t="s">
        <v>104</v>
      </c>
      <c r="F15" s="13" t="s">
        <v>104</v>
      </c>
      <c r="G15" s="13" t="s">
        <v>104</v>
      </c>
      <c r="H15" s="54">
        <f t="shared" ref="H15:M15" si="5">H17</f>
        <v>131.4</v>
      </c>
      <c r="I15" s="54">
        <f t="shared" si="5"/>
        <v>189.4</v>
      </c>
      <c r="J15" s="423">
        <f t="shared" si="5"/>
        <v>231.4</v>
      </c>
      <c r="K15" s="54">
        <f t="shared" si="5"/>
        <v>230</v>
      </c>
      <c r="L15" s="261">
        <f t="shared" si="5"/>
        <v>230</v>
      </c>
      <c r="M15" s="261">
        <f t="shared" si="5"/>
        <v>230</v>
      </c>
      <c r="N15" s="54">
        <f t="shared" si="1"/>
        <v>1242.2</v>
      </c>
      <c r="O15" s="55"/>
      <c r="P15" s="56"/>
    </row>
    <row r="16" spans="1:18" x14ac:dyDescent="0.25">
      <c r="A16" s="462"/>
      <c r="B16" s="462"/>
      <c r="C16" s="53" t="s">
        <v>105</v>
      </c>
      <c r="D16" s="57"/>
      <c r="E16" s="57"/>
      <c r="F16" s="57"/>
      <c r="G16" s="57"/>
      <c r="H16" s="54"/>
      <c r="I16" s="54"/>
      <c r="J16" s="423"/>
      <c r="K16" s="54"/>
      <c r="L16" s="261"/>
      <c r="M16" s="261"/>
      <c r="N16" s="54">
        <f t="shared" si="1"/>
        <v>0</v>
      </c>
      <c r="O16" s="55"/>
      <c r="P16" s="56"/>
    </row>
    <row r="17" spans="1:16" ht="45" customHeight="1" x14ac:dyDescent="0.25">
      <c r="A17" s="462"/>
      <c r="B17" s="462"/>
      <c r="C17" s="49" t="s">
        <v>106</v>
      </c>
      <c r="D17" s="11" t="s">
        <v>107</v>
      </c>
      <c r="E17" s="13" t="s">
        <v>104</v>
      </c>
      <c r="F17" s="13" t="s">
        <v>104</v>
      </c>
      <c r="G17" s="13" t="s">
        <v>104</v>
      </c>
      <c r="H17" s="54">
        <f>'!!!Мероприятия подпрограммы 2'!H15</f>
        <v>131.4</v>
      </c>
      <c r="I17" s="54">
        <f>'!!!Мероприятия подпрограммы 2'!J15</f>
        <v>189.4</v>
      </c>
      <c r="J17" s="423">
        <f>'!!!Мероприятия подпрограммы 2'!K15</f>
        <v>231.4</v>
      </c>
      <c r="K17" s="54">
        <f>'!!!Мероприятия подпрограммы 2'!L15</f>
        <v>230</v>
      </c>
      <c r="L17" s="261">
        <f>'!!!Мероприятия подпрограммы 2'!M15</f>
        <v>230</v>
      </c>
      <c r="M17" s="261">
        <f>'!!!Мероприятия подпрограммы 2'!N15</f>
        <v>230</v>
      </c>
      <c r="N17" s="54">
        <f t="shared" si="1"/>
        <v>1242.2</v>
      </c>
      <c r="O17" s="55"/>
      <c r="P17" s="56"/>
    </row>
    <row r="18" spans="1:16" ht="25.5" customHeight="1" x14ac:dyDescent="0.25">
      <c r="A18" s="462" t="s">
        <v>114</v>
      </c>
      <c r="B18" s="462" t="s">
        <v>115</v>
      </c>
      <c r="C18" s="53" t="s">
        <v>103</v>
      </c>
      <c r="D18" s="13" t="s">
        <v>104</v>
      </c>
      <c r="E18" s="13" t="s">
        <v>104</v>
      </c>
      <c r="F18" s="13" t="s">
        <v>104</v>
      </c>
      <c r="G18" s="13" t="s">
        <v>104</v>
      </c>
      <c r="H18" s="54">
        <f t="shared" ref="H18:M18" si="6">SUM(H20:H21)</f>
        <v>5064.2999999999993</v>
      </c>
      <c r="I18" s="193">
        <f t="shared" si="6"/>
        <v>13207.9</v>
      </c>
      <c r="J18" s="423">
        <f t="shared" si="6"/>
        <v>12764.4</v>
      </c>
      <c r="K18" s="54">
        <f t="shared" si="6"/>
        <v>17621.2</v>
      </c>
      <c r="L18" s="261">
        <f t="shared" si="6"/>
        <v>14804.7</v>
      </c>
      <c r="M18" s="261">
        <f t="shared" si="6"/>
        <v>14804.7</v>
      </c>
      <c r="N18" s="54">
        <f t="shared" si="1"/>
        <v>78267.199999999997</v>
      </c>
      <c r="O18" s="55"/>
      <c r="P18" s="56"/>
    </row>
    <row r="19" spans="1:16" x14ac:dyDescent="0.25">
      <c r="A19" s="462"/>
      <c r="B19" s="462"/>
      <c r="C19" s="53" t="s">
        <v>105</v>
      </c>
      <c r="D19" s="57"/>
      <c r="E19" s="57"/>
      <c r="F19" s="57"/>
      <c r="G19" s="57"/>
      <c r="H19" s="54"/>
      <c r="I19" s="54"/>
      <c r="J19" s="423"/>
      <c r="K19" s="54"/>
      <c r="L19" s="261"/>
      <c r="M19" s="261"/>
      <c r="N19" s="54">
        <f t="shared" si="1"/>
        <v>0</v>
      </c>
      <c r="O19" s="55"/>
      <c r="P19" s="56"/>
    </row>
    <row r="20" spans="1:16" ht="39.75" customHeight="1" x14ac:dyDescent="0.25">
      <c r="A20" s="462"/>
      <c r="B20" s="462"/>
      <c r="C20" s="49" t="s">
        <v>106</v>
      </c>
      <c r="D20" s="13">
        <v>137</v>
      </c>
      <c r="E20" s="13" t="s">
        <v>104</v>
      </c>
      <c r="F20" s="13" t="s">
        <v>104</v>
      </c>
      <c r="G20" s="13" t="s">
        <v>104</v>
      </c>
      <c r="H20" s="54">
        <f>'!!!Мероприятия подпрограммы 3'!H26</f>
        <v>1977.1</v>
      </c>
      <c r="I20" s="54">
        <f>'!!!Мероприятия подпрограммы 3'!I26</f>
        <v>2169</v>
      </c>
      <c r="J20" s="423">
        <f>'!!!Мероприятия подпрограммы 3'!J26</f>
        <v>2342.1</v>
      </c>
      <c r="K20" s="54">
        <f>'!!!Мероприятия подпрограммы 3'!K26</f>
        <v>2237.6</v>
      </c>
      <c r="L20" s="261">
        <f>'!!!Мероприятия подпрограммы 3'!L26</f>
        <v>2237.6</v>
      </c>
      <c r="M20" s="261">
        <f>'!!!Мероприятия подпрограммы 3'!M26</f>
        <v>2237.6</v>
      </c>
      <c r="N20" s="54">
        <f t="shared" si="1"/>
        <v>13201.000000000002</v>
      </c>
      <c r="O20" s="55"/>
      <c r="P20" s="56"/>
    </row>
    <row r="21" spans="1:16" ht="39.75" customHeight="1" x14ac:dyDescent="0.25">
      <c r="A21" s="462"/>
      <c r="B21" s="462"/>
      <c r="C21" s="49" t="s">
        <v>108</v>
      </c>
      <c r="D21" s="11" t="s">
        <v>109</v>
      </c>
      <c r="E21" s="13" t="s">
        <v>104</v>
      </c>
      <c r="F21" s="13" t="s">
        <v>104</v>
      </c>
      <c r="G21" s="13" t="s">
        <v>104</v>
      </c>
      <c r="H21" s="54">
        <f>'!!!Мероприятия подпрограммы 3'!H27</f>
        <v>3087.2</v>
      </c>
      <c r="I21" s="54">
        <f>'!!!Мероприятия подпрограммы 3'!I27</f>
        <v>11038.9</v>
      </c>
      <c r="J21" s="423">
        <f>'!!!Мероприятия подпрограммы 3'!J27</f>
        <v>10422.299999999999</v>
      </c>
      <c r="K21" s="54">
        <f>'!!!Мероприятия подпрограммы 3'!K27</f>
        <v>15383.6</v>
      </c>
      <c r="L21" s="261">
        <f>'!!!Мероприятия подпрограммы 3'!L27</f>
        <v>12567.1</v>
      </c>
      <c r="M21" s="261">
        <f>'!!!Мероприятия подпрограммы 3'!M27</f>
        <v>12567.1</v>
      </c>
      <c r="N21" s="54">
        <f t="shared" si="1"/>
        <v>65066.2</v>
      </c>
      <c r="O21" s="55"/>
      <c r="P21" s="56"/>
    </row>
    <row r="22" spans="1:16" ht="25.5" customHeight="1" x14ac:dyDescent="0.25">
      <c r="A22" s="462" t="s">
        <v>116</v>
      </c>
      <c r="B22" s="462" t="s">
        <v>117</v>
      </c>
      <c r="C22" s="53" t="s">
        <v>103</v>
      </c>
      <c r="D22" s="13" t="s">
        <v>104</v>
      </c>
      <c r="E22" s="13" t="s">
        <v>104</v>
      </c>
      <c r="F22" s="13" t="s">
        <v>104</v>
      </c>
      <c r="G22" s="13" t="s">
        <v>104</v>
      </c>
      <c r="H22" s="54">
        <f>'!!!Мероприятия подпрограммы 4'!H15</f>
        <v>10777.4</v>
      </c>
      <c r="I22" s="54">
        <f>'!!!Мероприятия подпрограммы 4'!I15</f>
        <v>12031.1</v>
      </c>
      <c r="J22" s="423">
        <f>'!!!Мероприятия подпрограммы 4'!J15</f>
        <v>14040.9</v>
      </c>
      <c r="K22" s="54">
        <f>'!!!Мероприятия подпрограммы 4'!K15</f>
        <v>14056.5</v>
      </c>
      <c r="L22" s="261">
        <f>'!!!Мероприятия подпрограммы 4'!L15</f>
        <v>14056.5</v>
      </c>
      <c r="M22" s="261">
        <f>'!!!Мероприятия подпрограммы 4'!M15</f>
        <v>14056.5</v>
      </c>
      <c r="N22" s="54">
        <f t="shared" si="1"/>
        <v>79018.899999999994</v>
      </c>
      <c r="O22" s="55"/>
      <c r="P22" s="56"/>
    </row>
    <row r="23" spans="1:16" x14ac:dyDescent="0.25">
      <c r="A23" s="462"/>
      <c r="B23" s="462"/>
      <c r="C23" s="53" t="s">
        <v>105</v>
      </c>
      <c r="D23" s="57"/>
      <c r="E23" s="57"/>
      <c r="F23" s="57"/>
      <c r="G23" s="57"/>
      <c r="H23" s="54"/>
      <c r="I23" s="54"/>
      <c r="J23" s="423"/>
      <c r="K23" s="54"/>
      <c r="L23" s="261"/>
      <c r="M23" s="261"/>
      <c r="N23" s="54">
        <f t="shared" si="1"/>
        <v>0</v>
      </c>
      <c r="O23" s="55"/>
    </row>
    <row r="24" spans="1:16" ht="43.5" customHeight="1" x14ac:dyDescent="0.25">
      <c r="A24" s="462"/>
      <c r="B24" s="462"/>
      <c r="C24" s="49" t="s">
        <v>118</v>
      </c>
      <c r="D24" s="11" t="s">
        <v>107</v>
      </c>
      <c r="E24" s="13" t="s">
        <v>104</v>
      </c>
      <c r="F24" s="13" t="s">
        <v>104</v>
      </c>
      <c r="G24" s="13" t="s">
        <v>104</v>
      </c>
      <c r="H24" s="54">
        <f>'!!!Мероприятия подпрограммы 4'!H15</f>
        <v>10777.4</v>
      </c>
      <c r="I24" s="54">
        <f>'!!!Мероприятия подпрограммы 4'!I15</f>
        <v>12031.1</v>
      </c>
      <c r="J24" s="423">
        <f>'!!!Мероприятия подпрограммы 4'!J15</f>
        <v>14040.9</v>
      </c>
      <c r="K24" s="54">
        <f>'!!!Мероприятия подпрограммы 4'!K15</f>
        <v>14056.5</v>
      </c>
      <c r="L24" s="261">
        <f>'!!!Мероприятия подпрограммы 4'!L15</f>
        <v>14056.5</v>
      </c>
      <c r="M24" s="261">
        <f>'!!!Мероприятия подпрограммы 4'!M15</f>
        <v>14056.5</v>
      </c>
      <c r="N24" s="54">
        <f t="shared" si="1"/>
        <v>79018.899999999994</v>
      </c>
      <c r="O24" s="55"/>
    </row>
    <row r="25" spans="1:16" ht="30.75" customHeight="1" x14ac:dyDescent="0.25">
      <c r="A25" s="2" t="s">
        <v>86</v>
      </c>
      <c r="C25" s="45"/>
      <c r="D25" s="463"/>
      <c r="E25" s="463"/>
      <c r="F25" s="463"/>
      <c r="G25" s="463"/>
    </row>
    <row r="26" spans="1:16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N1"/>
    <mergeCell ref="A2:N2"/>
    <mergeCell ref="B4:B6"/>
    <mergeCell ref="C4:C6"/>
    <mergeCell ref="D4:G5"/>
    <mergeCell ref="N4:N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X146"/>
  <sheetViews>
    <sheetView view="pageBreakPreview" zoomScaleNormal="70" zoomScaleSheetLayoutView="100" workbookViewId="0">
      <selection activeCell="F1" sqref="F1:K1"/>
    </sheetView>
  </sheetViews>
  <sheetFormatPr defaultColWidth="9.140625" defaultRowHeight="15" x14ac:dyDescent="0.2"/>
  <cols>
    <col min="1" max="1" width="24.5703125" style="59" customWidth="1"/>
    <col min="2" max="2" width="55.5703125" style="59" customWidth="1"/>
    <col min="3" max="3" width="40" style="59" customWidth="1"/>
    <col min="4" max="4" width="16.28515625" style="59" customWidth="1"/>
    <col min="5" max="5" width="16" style="59" hidden="1" customWidth="1"/>
    <col min="6" max="8" width="16" style="59" customWidth="1"/>
    <col min="9" max="10" width="16" style="266" customWidth="1"/>
    <col min="11" max="11" width="16" style="59" customWidth="1"/>
    <col min="12" max="12" width="18.7109375" style="59" customWidth="1"/>
    <col min="13" max="258" width="9.140625" style="59"/>
  </cols>
  <sheetData>
    <row r="1" spans="1:13" ht="55.5" customHeight="1" x14ac:dyDescent="0.25">
      <c r="C1" s="2"/>
      <c r="D1" s="2"/>
      <c r="E1" s="46"/>
      <c r="F1" s="458" t="s">
        <v>603</v>
      </c>
      <c r="G1" s="458"/>
      <c r="H1" s="458"/>
      <c r="I1" s="458"/>
      <c r="J1" s="458"/>
      <c r="K1" s="458"/>
    </row>
    <row r="2" spans="1:13" ht="49.5" customHeight="1" x14ac:dyDescent="0.2">
      <c r="A2" s="464" t="s">
        <v>119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13" s="59" customFormat="1" ht="16.5" customHeight="1" x14ac:dyDescent="0.2">
      <c r="A3" s="48"/>
      <c r="B3" s="48"/>
      <c r="C3" s="48"/>
      <c r="D3" s="48"/>
      <c r="E3" s="48"/>
      <c r="F3" s="48"/>
      <c r="G3" s="48"/>
      <c r="H3" s="48"/>
      <c r="I3" s="258"/>
      <c r="J3" s="258"/>
      <c r="K3" s="48" t="s">
        <v>88</v>
      </c>
    </row>
    <row r="4" spans="1:13" ht="57" customHeight="1" x14ac:dyDescent="0.2">
      <c r="A4" s="465" t="s">
        <v>120</v>
      </c>
      <c r="B4" s="465" t="s">
        <v>121</v>
      </c>
      <c r="C4" s="466" t="s">
        <v>122</v>
      </c>
      <c r="D4" s="9" t="str">
        <f>'Распределение расходов'!H4</f>
        <v>год предшедствующий отчетному</v>
      </c>
      <c r="E4" s="9" t="s">
        <v>6</v>
      </c>
      <c r="F4" s="9" t="str">
        <f>'Распределение расходов'!I4</f>
        <v>Отчетный финансовый год</v>
      </c>
      <c r="G4" s="293" t="str">
        <f>'Распределение расходов'!J4</f>
        <v>Текущий финансовый год</v>
      </c>
      <c r="H4" s="293" t="str">
        <f>'Распределение расходов'!K4</f>
        <v>Очередной финансовый год</v>
      </c>
      <c r="I4" s="293" t="str">
        <f>'Распределение расходов'!L4</f>
        <v>Первый год планового периода</v>
      </c>
      <c r="J4" s="368" t="str">
        <f>'Распределение расходов'!M4</f>
        <v>Второй год планового периода</v>
      </c>
      <c r="K4" s="465" t="s">
        <v>93</v>
      </c>
    </row>
    <row r="5" spans="1:13" ht="36" customHeight="1" x14ac:dyDescent="0.2">
      <c r="A5" s="465"/>
      <c r="B5" s="465"/>
      <c r="C5" s="466"/>
      <c r="D5" s="60">
        <v>2022</v>
      </c>
      <c r="E5" s="60">
        <v>2023</v>
      </c>
      <c r="F5" s="60">
        <v>2023</v>
      </c>
      <c r="G5" s="425">
        <v>2024</v>
      </c>
      <c r="H5" s="60">
        <v>2025</v>
      </c>
      <c r="I5" s="262">
        <v>2026</v>
      </c>
      <c r="J5" s="262">
        <v>2027</v>
      </c>
      <c r="K5" s="465"/>
    </row>
    <row r="6" spans="1:13" ht="15.75" customHeight="1" x14ac:dyDescent="0.2">
      <c r="A6" s="465" t="s">
        <v>123</v>
      </c>
      <c r="B6" s="465" t="s">
        <v>124</v>
      </c>
      <c r="C6" s="61" t="s">
        <v>125</v>
      </c>
      <c r="D6" s="62">
        <f t="shared" ref="D6:E6" si="0">D9+D11+D8</f>
        <v>323381.90000000002</v>
      </c>
      <c r="E6" s="62">
        <f t="shared" si="0"/>
        <v>15841.7</v>
      </c>
      <c r="F6" s="62">
        <f>F9+F11+F8</f>
        <v>340041.70000000024</v>
      </c>
      <c r="G6" s="428">
        <f>G9+G11+G8</f>
        <v>406423</v>
      </c>
      <c r="H6" s="62">
        <f>H9+H11+H8</f>
        <v>375560.59999999992</v>
      </c>
      <c r="I6" s="263">
        <f>I9+I11+I8</f>
        <v>372744.09999999992</v>
      </c>
      <c r="J6" s="263">
        <f>J9+J11+J8</f>
        <v>372744.09999999992</v>
      </c>
      <c r="K6" s="62">
        <f>F6+G6+H6+I6+D6+J6</f>
        <v>2190895.4</v>
      </c>
      <c r="L6" s="63" t="b">
        <f>K6='Распределение расходов'!N7</f>
        <v>1</v>
      </c>
      <c r="M6" s="170"/>
    </row>
    <row r="7" spans="1:13" ht="15.75" x14ac:dyDescent="0.25">
      <c r="A7" s="465"/>
      <c r="B7" s="465"/>
      <c r="C7" s="20" t="s">
        <v>126</v>
      </c>
      <c r="D7" s="64"/>
      <c r="E7" s="64"/>
      <c r="F7" s="64"/>
      <c r="G7" s="429"/>
      <c r="H7" s="64"/>
      <c r="I7" s="264"/>
      <c r="J7" s="264"/>
      <c r="K7" s="62">
        <f t="shared" ref="K7:K40" si="1">F7+G7+H7+I7+D7+J7</f>
        <v>0</v>
      </c>
      <c r="L7" s="63"/>
    </row>
    <row r="8" spans="1:13" ht="15.75" customHeight="1" x14ac:dyDescent="0.2">
      <c r="A8" s="465"/>
      <c r="B8" s="465"/>
      <c r="C8" s="65" t="s">
        <v>127</v>
      </c>
      <c r="D8" s="62">
        <f t="shared" ref="D8:E8" si="2">D29+D15</f>
        <v>16628</v>
      </c>
      <c r="E8" s="62">
        <f t="shared" si="2"/>
        <v>0</v>
      </c>
      <c r="F8" s="62">
        <f>F29+F15</f>
        <v>13811.699999999999</v>
      </c>
      <c r="G8" s="428">
        <f>G29+G15</f>
        <v>25698.5</v>
      </c>
      <c r="H8" s="62">
        <f>H29+H15</f>
        <v>15594.3</v>
      </c>
      <c r="I8" s="263">
        <f>I29+I15</f>
        <v>15594.3</v>
      </c>
      <c r="J8" s="263">
        <f>J29+J15</f>
        <v>15594.3</v>
      </c>
      <c r="K8" s="62">
        <f t="shared" si="1"/>
        <v>102921.1</v>
      </c>
      <c r="L8" s="63"/>
    </row>
    <row r="9" spans="1:13" ht="15.75" x14ac:dyDescent="0.2">
      <c r="A9" s="465"/>
      <c r="B9" s="465"/>
      <c r="C9" s="65" t="s">
        <v>128</v>
      </c>
      <c r="D9" s="62">
        <f t="shared" ref="D9:E9" si="3">D16+D23+D30+D37</f>
        <v>211136.5</v>
      </c>
      <c r="E9" s="62">
        <f t="shared" si="3"/>
        <v>5513.8</v>
      </c>
      <c r="F9" s="62">
        <f>F16+F23+F30+F37</f>
        <v>219383.30000000028</v>
      </c>
      <c r="G9" s="428">
        <f>G16+G23+G30+G37</f>
        <v>258632</v>
      </c>
      <c r="H9" s="62">
        <f>H16+H23+H30+H37</f>
        <v>218447.6999999999</v>
      </c>
      <c r="I9" s="263">
        <f>I16+I23+I30+I37</f>
        <v>217831.1999999999</v>
      </c>
      <c r="J9" s="263">
        <f>J16+J23+J30+J37</f>
        <v>217831.1999999999</v>
      </c>
      <c r="K9" s="62">
        <f t="shared" si="1"/>
        <v>1343261.9000000001</v>
      </c>
      <c r="L9" s="63"/>
    </row>
    <row r="10" spans="1:13" ht="15" customHeight="1" x14ac:dyDescent="0.2">
      <c r="A10" s="465"/>
      <c r="B10" s="465"/>
      <c r="C10" s="65" t="s">
        <v>129</v>
      </c>
      <c r="D10" s="62"/>
      <c r="E10" s="62"/>
      <c r="F10" s="62"/>
      <c r="G10" s="428"/>
      <c r="H10" s="62"/>
      <c r="I10" s="263"/>
      <c r="J10" s="263"/>
      <c r="K10" s="62">
        <f t="shared" si="1"/>
        <v>0</v>
      </c>
      <c r="L10" s="63"/>
    </row>
    <row r="11" spans="1:13" ht="15.75" x14ac:dyDescent="0.2">
      <c r="A11" s="465"/>
      <c r="B11" s="465"/>
      <c r="C11" s="65" t="s">
        <v>130</v>
      </c>
      <c r="D11" s="62">
        <f t="shared" ref="D11:E11" si="4">D25+D32+D39+D18</f>
        <v>95617.400000000023</v>
      </c>
      <c r="E11" s="62">
        <f t="shared" si="4"/>
        <v>10327.9</v>
      </c>
      <c r="F11" s="62">
        <f>F25+F32+F39+F18</f>
        <v>106846.69999999995</v>
      </c>
      <c r="G11" s="428">
        <f>G25+G32+G39+G18</f>
        <v>122092.50000000001</v>
      </c>
      <c r="H11" s="62">
        <f>H25+H32+H39+H18</f>
        <v>141518.60000000003</v>
      </c>
      <c r="I11" s="263">
        <f>I25+I32+I39+I18</f>
        <v>139318.60000000003</v>
      </c>
      <c r="J11" s="263">
        <f>J25+J32+J39+J18</f>
        <v>139318.60000000003</v>
      </c>
      <c r="K11" s="62">
        <f t="shared" si="1"/>
        <v>744712.40000000014</v>
      </c>
      <c r="L11" s="63"/>
    </row>
    <row r="12" spans="1:13" ht="15.75" x14ac:dyDescent="0.2">
      <c r="A12" s="465"/>
      <c r="B12" s="465"/>
      <c r="C12" s="65" t="s">
        <v>131</v>
      </c>
      <c r="D12" s="62"/>
      <c r="E12" s="62"/>
      <c r="F12" s="62"/>
      <c r="G12" s="428"/>
      <c r="H12" s="62"/>
      <c r="I12" s="263"/>
      <c r="J12" s="263"/>
      <c r="K12" s="62">
        <f t="shared" si="1"/>
        <v>0</v>
      </c>
      <c r="L12" s="63"/>
    </row>
    <row r="13" spans="1:13" ht="15.75" customHeight="1" x14ac:dyDescent="0.2">
      <c r="A13" s="465" t="s">
        <v>132</v>
      </c>
      <c r="B13" s="465" t="s">
        <v>133</v>
      </c>
      <c r="C13" s="61" t="s">
        <v>125</v>
      </c>
      <c r="D13" s="62">
        <f t="shared" ref="D13:E13" si="5">SUM(D14:D18)</f>
        <v>307408.80000000005</v>
      </c>
      <c r="E13" s="62">
        <f t="shared" si="5"/>
        <v>0</v>
      </c>
      <c r="F13" s="62">
        <f>SUM(F14:F18)</f>
        <v>314613.30000000022</v>
      </c>
      <c r="G13" s="428">
        <f>SUM(G14:G18)</f>
        <v>379386.30000000005</v>
      </c>
      <c r="H13" s="62">
        <f>SUM(H14:H18)</f>
        <v>343652.89999999991</v>
      </c>
      <c r="I13" s="263">
        <f>SUM(I14:I18)</f>
        <v>343652.89999999991</v>
      </c>
      <c r="J13" s="263">
        <f>SUM(J14:J18)</f>
        <v>343652.89999999991</v>
      </c>
      <c r="K13" s="62">
        <f t="shared" si="1"/>
        <v>2032367.1</v>
      </c>
      <c r="L13" s="63"/>
    </row>
    <row r="14" spans="1:13" ht="15.75" x14ac:dyDescent="0.25">
      <c r="A14" s="465"/>
      <c r="B14" s="465"/>
      <c r="C14" s="20" t="s">
        <v>126</v>
      </c>
      <c r="D14" s="64"/>
      <c r="E14" s="64"/>
      <c r="F14" s="64"/>
      <c r="G14" s="429"/>
      <c r="H14" s="64"/>
      <c r="I14" s="264"/>
      <c r="J14" s="264"/>
      <c r="K14" s="62">
        <f t="shared" si="1"/>
        <v>0</v>
      </c>
      <c r="L14" s="63"/>
    </row>
    <row r="15" spans="1:13" ht="15.75" x14ac:dyDescent="0.2">
      <c r="A15" s="465"/>
      <c r="B15" s="465"/>
      <c r="C15" s="65" t="s">
        <v>127</v>
      </c>
      <c r="D15" s="62">
        <f>'Мероприятия подпрограммы 1'!H94</f>
        <v>16628</v>
      </c>
      <c r="E15" s="62">
        <f>'Мероприятия подпрограммы 1'!I94</f>
        <v>0</v>
      </c>
      <c r="F15" s="62">
        <f>'Мероприятия подпрограммы 1'!J94</f>
        <v>13811.699999999999</v>
      </c>
      <c r="G15" s="428">
        <f>'Мероприятия подпрограммы 1'!K94</f>
        <v>25698.5</v>
      </c>
      <c r="H15" s="62">
        <f>'Мероприятия подпрограммы 1'!L94</f>
        <v>15594.3</v>
      </c>
      <c r="I15" s="263">
        <f>'Мероприятия подпрограммы 1'!M94</f>
        <v>15594.3</v>
      </c>
      <c r="J15" s="263">
        <f>'Мероприятия подпрограммы 1'!N94</f>
        <v>15594.3</v>
      </c>
      <c r="K15" s="62">
        <f t="shared" si="1"/>
        <v>102921.1</v>
      </c>
      <c r="L15" s="63"/>
    </row>
    <row r="16" spans="1:13" ht="15.75" x14ac:dyDescent="0.2">
      <c r="A16" s="465"/>
      <c r="B16" s="465"/>
      <c r="C16" s="65" t="s">
        <v>128</v>
      </c>
      <c r="D16" s="62">
        <f>'Мероприятия подпрограммы 1'!H95</f>
        <v>205622.7</v>
      </c>
      <c r="E16" s="62">
        <f>'Мероприятия подпрограммы 1'!I95</f>
        <v>0</v>
      </c>
      <c r="F16" s="62">
        <f>'Мероприятия подпрограммы 1'!J95</f>
        <v>206074.60000000027</v>
      </c>
      <c r="G16" s="428">
        <f>'Мероприятия подпрограммы 1'!K95</f>
        <v>246258.7</v>
      </c>
      <c r="H16" s="62">
        <f>'Мероприятия подпрограммы 1'!L95</f>
        <v>203176.49999999988</v>
      </c>
      <c r="I16" s="263">
        <f>'Мероприятия подпрограммы 1'!M95</f>
        <v>203176.49999999988</v>
      </c>
      <c r="J16" s="263">
        <f>'Мероприятия подпрограммы 1'!N95</f>
        <v>203176.49999999988</v>
      </c>
      <c r="K16" s="62">
        <f t="shared" si="1"/>
        <v>1267485.5</v>
      </c>
      <c r="L16" s="63"/>
    </row>
    <row r="17" spans="1:12" ht="15.75" x14ac:dyDescent="0.2">
      <c r="A17" s="465"/>
      <c r="B17" s="465"/>
      <c r="C17" s="66" t="s">
        <v>134</v>
      </c>
      <c r="D17" s="62"/>
      <c r="E17" s="62"/>
      <c r="F17" s="62"/>
      <c r="G17" s="428"/>
      <c r="H17" s="62"/>
      <c r="I17" s="263"/>
      <c r="J17" s="263"/>
      <c r="K17" s="62">
        <f t="shared" si="1"/>
        <v>0</v>
      </c>
      <c r="L17" s="63"/>
    </row>
    <row r="18" spans="1:12" ht="15.75" x14ac:dyDescent="0.2">
      <c r="A18" s="465"/>
      <c r="B18" s="465"/>
      <c r="C18" s="65" t="s">
        <v>130</v>
      </c>
      <c r="D18" s="62">
        <f>'Мероприятия подпрограммы 1'!H96</f>
        <v>85158.10000000002</v>
      </c>
      <c r="E18" s="62">
        <f>'Мероприятия подпрограммы 1'!I96</f>
        <v>0</v>
      </c>
      <c r="F18" s="62">
        <f>'Мероприятия подпрограммы 1'!J96</f>
        <v>94726.999999999956</v>
      </c>
      <c r="G18" s="428">
        <f>'Мероприятия подпрограммы 1'!K96</f>
        <v>107429.10000000002</v>
      </c>
      <c r="H18" s="62">
        <f>'Мероприятия подпрограммы 1'!L96</f>
        <v>124882.10000000002</v>
      </c>
      <c r="I18" s="263">
        <f>'Мероприятия подпрограммы 1'!M96</f>
        <v>124882.10000000002</v>
      </c>
      <c r="J18" s="263">
        <f>'Мероприятия подпрограммы 1'!N96</f>
        <v>124882.10000000002</v>
      </c>
      <c r="K18" s="62">
        <f t="shared" si="1"/>
        <v>661960.5</v>
      </c>
      <c r="L18" s="63"/>
    </row>
    <row r="19" spans="1:12" ht="15.75" x14ac:dyDescent="0.25">
      <c r="A19" s="465"/>
      <c r="B19" s="465"/>
      <c r="C19" s="65" t="s">
        <v>131</v>
      </c>
      <c r="D19" s="64"/>
      <c r="E19" s="64"/>
      <c r="F19" s="64"/>
      <c r="G19" s="429"/>
      <c r="H19" s="64"/>
      <c r="I19" s="264"/>
      <c r="J19" s="264"/>
      <c r="K19" s="62">
        <f t="shared" si="1"/>
        <v>0</v>
      </c>
      <c r="L19" s="63"/>
    </row>
    <row r="20" spans="1:12" ht="15.75" customHeight="1" x14ac:dyDescent="0.2">
      <c r="A20" s="465" t="s">
        <v>112</v>
      </c>
      <c r="B20" s="465" t="s">
        <v>113</v>
      </c>
      <c r="C20" s="61" t="s">
        <v>125</v>
      </c>
      <c r="D20" s="62">
        <f t="shared" ref="D20:E20" si="6">SUM(D21:D26)</f>
        <v>131.4</v>
      </c>
      <c r="E20" s="62">
        <f t="shared" si="6"/>
        <v>0</v>
      </c>
      <c r="F20" s="62">
        <f>SUM(F21:F26)</f>
        <v>189.4</v>
      </c>
      <c r="G20" s="428">
        <f>SUM(G21:G26)</f>
        <v>231.4</v>
      </c>
      <c r="H20" s="62">
        <f>SUM(H21:H26)</f>
        <v>230</v>
      </c>
      <c r="I20" s="263">
        <f>SUM(I21:I26)</f>
        <v>230</v>
      </c>
      <c r="J20" s="263">
        <f>SUM(J21:J26)</f>
        <v>230</v>
      </c>
      <c r="K20" s="62">
        <f t="shared" si="1"/>
        <v>1242.1999999999998</v>
      </c>
      <c r="L20" s="63"/>
    </row>
    <row r="21" spans="1:12" ht="15.75" x14ac:dyDescent="0.25">
      <c r="A21" s="465"/>
      <c r="B21" s="465"/>
      <c r="C21" s="20" t="s">
        <v>126</v>
      </c>
      <c r="D21" s="64"/>
      <c r="E21" s="64"/>
      <c r="F21" s="64"/>
      <c r="G21" s="429"/>
      <c r="H21" s="64"/>
      <c r="I21" s="264"/>
      <c r="J21" s="264"/>
      <c r="K21" s="62">
        <f t="shared" si="1"/>
        <v>0</v>
      </c>
      <c r="L21" s="63"/>
    </row>
    <row r="22" spans="1:12" ht="15.75" x14ac:dyDescent="0.25">
      <c r="A22" s="465"/>
      <c r="B22" s="465"/>
      <c r="C22" s="65" t="s">
        <v>127</v>
      </c>
      <c r="D22" s="64"/>
      <c r="E22" s="64"/>
      <c r="F22" s="64"/>
      <c r="G22" s="429"/>
      <c r="H22" s="64"/>
      <c r="I22" s="264"/>
      <c r="J22" s="264"/>
      <c r="K22" s="62">
        <f t="shared" si="1"/>
        <v>0</v>
      </c>
      <c r="L22" s="63"/>
    </row>
    <row r="23" spans="1:12" ht="15.75" x14ac:dyDescent="0.2">
      <c r="A23" s="465"/>
      <c r="B23" s="465"/>
      <c r="C23" s="65" t="s">
        <v>128</v>
      </c>
      <c r="D23" s="62"/>
      <c r="E23" s="62"/>
      <c r="F23" s="62"/>
      <c r="G23" s="428"/>
      <c r="H23" s="62"/>
      <c r="I23" s="263"/>
      <c r="J23" s="263"/>
      <c r="K23" s="62">
        <f t="shared" si="1"/>
        <v>0</v>
      </c>
      <c r="L23" s="63"/>
    </row>
    <row r="24" spans="1:12" ht="15.75" x14ac:dyDescent="0.25">
      <c r="A24" s="465"/>
      <c r="B24" s="465"/>
      <c r="C24" s="65" t="s">
        <v>135</v>
      </c>
      <c r="D24" s="64"/>
      <c r="E24" s="64"/>
      <c r="F24" s="64"/>
      <c r="G24" s="429"/>
      <c r="H24" s="64"/>
      <c r="I24" s="264"/>
      <c r="J24" s="264"/>
      <c r="K24" s="62">
        <f t="shared" si="1"/>
        <v>0</v>
      </c>
      <c r="L24" s="63"/>
    </row>
    <row r="25" spans="1:12" ht="15.75" x14ac:dyDescent="0.2">
      <c r="A25" s="465"/>
      <c r="B25" s="465"/>
      <c r="C25" s="65" t="s">
        <v>130</v>
      </c>
      <c r="D25" s="62">
        <f>'!!!Мероприятия подпрограммы 2'!H15</f>
        <v>131.4</v>
      </c>
      <c r="E25" s="62">
        <f>'!!!Мероприятия подпрограммы 2'!I15</f>
        <v>0</v>
      </c>
      <c r="F25" s="62">
        <f>'!!!Мероприятия подпрограммы 2'!J15</f>
        <v>189.4</v>
      </c>
      <c r="G25" s="428">
        <f>'!!!Мероприятия подпрограммы 2'!K15</f>
        <v>231.4</v>
      </c>
      <c r="H25" s="62">
        <f>'!!!Мероприятия подпрограммы 2'!L15</f>
        <v>230</v>
      </c>
      <c r="I25" s="263">
        <f>'!!!Мероприятия подпрограммы 2'!M15</f>
        <v>230</v>
      </c>
      <c r="J25" s="263">
        <f>'!!!Мероприятия подпрограммы 2'!N15</f>
        <v>230</v>
      </c>
      <c r="K25" s="62">
        <f t="shared" si="1"/>
        <v>1242.1999999999998</v>
      </c>
      <c r="L25" s="63"/>
    </row>
    <row r="26" spans="1:12" ht="15.75" x14ac:dyDescent="0.25">
      <c r="A26" s="465"/>
      <c r="B26" s="465"/>
      <c r="C26" s="65" t="s">
        <v>131</v>
      </c>
      <c r="D26" s="64"/>
      <c r="E26" s="64"/>
      <c r="F26" s="64"/>
      <c r="G26" s="64"/>
      <c r="H26" s="64"/>
      <c r="I26" s="264"/>
      <c r="J26" s="264"/>
      <c r="K26" s="62">
        <f t="shared" si="1"/>
        <v>0</v>
      </c>
      <c r="L26" s="63"/>
    </row>
    <row r="27" spans="1:12" ht="15.75" customHeight="1" x14ac:dyDescent="0.2">
      <c r="A27" s="465" t="s">
        <v>114</v>
      </c>
      <c r="B27" s="465" t="s">
        <v>136</v>
      </c>
      <c r="C27" s="61" t="s">
        <v>125</v>
      </c>
      <c r="D27" s="62">
        <f>SUM(D28:D33)</f>
        <v>5064.3</v>
      </c>
      <c r="E27" s="62">
        <f t="shared" ref="E27" si="7">SUM(E28:E33)</f>
        <v>5064.3</v>
      </c>
      <c r="F27" s="62">
        <f>SUM(F28:F33)</f>
        <v>13207.9</v>
      </c>
      <c r="G27" s="62">
        <f>SUM(G28:G33)</f>
        <v>12764.4</v>
      </c>
      <c r="H27" s="62">
        <f>SUM(H28:H33)</f>
        <v>17621.200000000004</v>
      </c>
      <c r="I27" s="263">
        <f>SUM(I28:I33)</f>
        <v>14804.7</v>
      </c>
      <c r="J27" s="263">
        <f>SUM(J28:J33)</f>
        <v>14804.7</v>
      </c>
      <c r="K27" s="62">
        <f t="shared" si="1"/>
        <v>78267.199999999997</v>
      </c>
      <c r="L27" s="63"/>
    </row>
    <row r="28" spans="1:12" ht="15.75" x14ac:dyDescent="0.25">
      <c r="A28" s="465"/>
      <c r="B28" s="465"/>
      <c r="C28" s="20" t="s">
        <v>126</v>
      </c>
      <c r="D28" s="64"/>
      <c r="E28" s="64"/>
      <c r="F28" s="64"/>
      <c r="G28" s="64"/>
      <c r="H28" s="64"/>
      <c r="I28" s="264"/>
      <c r="J28" s="264"/>
      <c r="K28" s="62">
        <f t="shared" si="1"/>
        <v>0</v>
      </c>
      <c r="L28" s="63"/>
    </row>
    <row r="29" spans="1:12" ht="15.75" x14ac:dyDescent="0.2">
      <c r="A29" s="465"/>
      <c r="B29" s="465"/>
      <c r="C29" s="65" t="s">
        <v>127</v>
      </c>
      <c r="D29" s="62">
        <f>'!!!Мероприятия подпрограммы 3'!G20</f>
        <v>0</v>
      </c>
      <c r="E29" s="62">
        <f>'!!!Мероприятия подпрограммы 3'!H20</f>
        <v>0</v>
      </c>
      <c r="F29" s="62">
        <f>'!!!Мероприятия подпрограммы 3'!I20</f>
        <v>0</v>
      </c>
      <c r="G29" s="62"/>
      <c r="H29" s="62"/>
      <c r="I29" s="263"/>
      <c r="J29" s="263"/>
      <c r="K29" s="62">
        <f t="shared" si="1"/>
        <v>0</v>
      </c>
      <c r="L29" s="63"/>
    </row>
    <row r="30" spans="1:12" ht="15.75" x14ac:dyDescent="0.2">
      <c r="A30" s="465"/>
      <c r="B30" s="465"/>
      <c r="C30" s="65" t="s">
        <v>128</v>
      </c>
      <c r="D30" s="62">
        <f>'!!!Мероприятия подпрограммы 3'!H21</f>
        <v>3959.5</v>
      </c>
      <c r="E30" s="62">
        <f>'!!!Мероприятия подпрограммы 3'!H18-'Ресурсное обеспечение'!E32-E29</f>
        <v>3959.5</v>
      </c>
      <c r="F30" s="62">
        <f>'!!!Мероприятия подпрограммы 3'!I18-'Ресурсное обеспечение'!F32-F29</f>
        <v>13058.699999999999</v>
      </c>
      <c r="G30" s="62">
        <f>'!!!Мероприятия подпрограммы 3'!J18-'Ресурсное обеспечение'!G32-G29</f>
        <v>11564.4</v>
      </c>
      <c r="H30" s="62">
        <f>'!!!Мероприятия подпрограммы 3'!K18-'Ресурсное обеспечение'!H32-H29</f>
        <v>15271.200000000004</v>
      </c>
      <c r="I30" s="263">
        <f>'!!!Мероприятия подпрограммы 3'!L18-'Ресурсное обеспечение'!I32-I29</f>
        <v>14654.7</v>
      </c>
      <c r="J30" s="263">
        <f>'!!!Мероприятия подпрограммы 3'!M18-'Ресурсное обеспечение'!J32-J29</f>
        <v>14654.7</v>
      </c>
      <c r="K30" s="62">
        <f t="shared" si="1"/>
        <v>73163.199999999997</v>
      </c>
      <c r="L30" s="63"/>
    </row>
    <row r="31" spans="1:12" ht="15" customHeight="1" x14ac:dyDescent="0.25">
      <c r="A31" s="465"/>
      <c r="B31" s="465"/>
      <c r="C31" s="65" t="s">
        <v>135</v>
      </c>
      <c r="D31" s="64"/>
      <c r="E31" s="64"/>
      <c r="F31" s="64"/>
      <c r="G31" s="64"/>
      <c r="H31" s="64"/>
      <c r="I31" s="264"/>
      <c r="J31" s="264"/>
      <c r="K31" s="62">
        <f t="shared" si="1"/>
        <v>0</v>
      </c>
      <c r="L31" s="63"/>
    </row>
    <row r="32" spans="1:12" ht="14.25" customHeight="1" x14ac:dyDescent="0.2">
      <c r="A32" s="465"/>
      <c r="B32" s="465"/>
      <c r="C32" s="65" t="s">
        <v>130</v>
      </c>
      <c r="D32" s="62">
        <f>'!!!Мероприятия подпрограммы 3'!H22</f>
        <v>1104.8</v>
      </c>
      <c r="E32" s="62">
        <f>'!!!Мероприятия подпрограммы 3'!H22</f>
        <v>1104.8</v>
      </c>
      <c r="F32" s="62">
        <f>'!!!Мероприятия подпрограммы 3'!I22</f>
        <v>149.19999999999999</v>
      </c>
      <c r="G32" s="62">
        <f>'!!!Мероприятия подпрограммы 3'!J22</f>
        <v>1200</v>
      </c>
      <c r="H32" s="62">
        <f>'!!!Мероприятия подпрограммы 3'!K22</f>
        <v>2350</v>
      </c>
      <c r="I32" s="263">
        <f>'!!!Мероприятия подпрограммы 3'!L22</f>
        <v>150</v>
      </c>
      <c r="J32" s="263">
        <f>'!!!Мероприятия подпрограммы 3'!M22</f>
        <v>150</v>
      </c>
      <c r="K32" s="62">
        <f t="shared" si="1"/>
        <v>5104</v>
      </c>
      <c r="L32" s="63"/>
    </row>
    <row r="33" spans="1:12" ht="18" customHeight="1" x14ac:dyDescent="0.25">
      <c r="A33" s="465"/>
      <c r="B33" s="465"/>
      <c r="C33" s="65" t="s">
        <v>131</v>
      </c>
      <c r="D33" s="64"/>
      <c r="E33" s="64"/>
      <c r="F33" s="64"/>
      <c r="G33" s="64"/>
      <c r="H33" s="64"/>
      <c r="I33" s="264"/>
      <c r="J33" s="264"/>
      <c r="K33" s="62">
        <f t="shared" si="1"/>
        <v>0</v>
      </c>
      <c r="L33" s="63"/>
    </row>
    <row r="34" spans="1:12" ht="18" customHeight="1" x14ac:dyDescent="0.2">
      <c r="A34" s="465" t="s">
        <v>116</v>
      </c>
      <c r="B34" s="465" t="s">
        <v>117</v>
      </c>
      <c r="C34" s="61" t="s">
        <v>125</v>
      </c>
      <c r="D34" s="62">
        <f t="shared" ref="D34:E34" si="8">SUM(D36:D40)</f>
        <v>10777.4</v>
      </c>
      <c r="E34" s="62">
        <f t="shared" si="8"/>
        <v>10777.4</v>
      </c>
      <c r="F34" s="62">
        <f>SUM(F36:F40)</f>
        <v>12031.1</v>
      </c>
      <c r="G34" s="62">
        <f>SUM(G36:G40)</f>
        <v>14040.9</v>
      </c>
      <c r="H34" s="62">
        <f>SUM(H36:H40)</f>
        <v>14056.5</v>
      </c>
      <c r="I34" s="263">
        <f>SUM(I36:I40)</f>
        <v>14056.5</v>
      </c>
      <c r="J34" s="263">
        <f>SUM(J36:J40)</f>
        <v>14056.5</v>
      </c>
      <c r="K34" s="62">
        <f t="shared" si="1"/>
        <v>79018.899999999994</v>
      </c>
      <c r="L34" s="63"/>
    </row>
    <row r="35" spans="1:12" ht="18" customHeight="1" x14ac:dyDescent="0.25">
      <c r="A35" s="465"/>
      <c r="B35" s="465"/>
      <c r="C35" s="20" t="s">
        <v>126</v>
      </c>
      <c r="D35" s="64"/>
      <c r="E35" s="64"/>
      <c r="F35" s="64"/>
      <c r="G35" s="64"/>
      <c r="H35" s="64"/>
      <c r="I35" s="264"/>
      <c r="J35" s="264"/>
      <c r="K35" s="62">
        <f t="shared" si="1"/>
        <v>0</v>
      </c>
      <c r="L35" s="63"/>
    </row>
    <row r="36" spans="1:12" ht="18" customHeight="1" x14ac:dyDescent="0.2">
      <c r="A36" s="465"/>
      <c r="B36" s="465"/>
      <c r="C36" s="65" t="s">
        <v>127</v>
      </c>
      <c r="D36" s="62"/>
      <c r="E36" s="62"/>
      <c r="F36" s="62"/>
      <c r="G36" s="62"/>
      <c r="H36" s="62"/>
      <c r="I36" s="263"/>
      <c r="J36" s="263"/>
      <c r="K36" s="62">
        <f t="shared" si="1"/>
        <v>0</v>
      </c>
      <c r="L36" s="63"/>
    </row>
    <row r="37" spans="1:12" ht="18" customHeight="1" x14ac:dyDescent="0.2">
      <c r="A37" s="465"/>
      <c r="B37" s="465"/>
      <c r="C37" s="65" t="s">
        <v>128</v>
      </c>
      <c r="D37" s="62">
        <f>'!!!Мероприятия подпрограммы 4'!H18</f>
        <v>1554.3</v>
      </c>
      <c r="E37" s="62">
        <f>'!!!Мероприятия подпрограммы 4'!H18</f>
        <v>1554.3</v>
      </c>
      <c r="F37" s="62">
        <f>'!!!Мероприятия подпрограммы 4'!I18</f>
        <v>250</v>
      </c>
      <c r="G37" s="62">
        <f>'!!!Мероприятия подпрограммы 4'!J18</f>
        <v>808.9</v>
      </c>
      <c r="H37" s="62">
        <f>'!!!Мероприятия подпрограммы 4'!K18</f>
        <v>0</v>
      </c>
      <c r="I37" s="263">
        <f>'!!!Мероприятия подпрограммы 4'!L18</f>
        <v>0</v>
      </c>
      <c r="J37" s="263">
        <f>'!!!Мероприятия подпрограммы 4'!M18</f>
        <v>0</v>
      </c>
      <c r="K37" s="62">
        <f t="shared" si="1"/>
        <v>2613.1999999999998</v>
      </c>
      <c r="L37" s="63"/>
    </row>
    <row r="38" spans="1:12" ht="18" customHeight="1" x14ac:dyDescent="0.25">
      <c r="A38" s="465"/>
      <c r="B38" s="465"/>
      <c r="C38" s="65" t="s">
        <v>135</v>
      </c>
      <c r="D38" s="64"/>
      <c r="E38" s="64"/>
      <c r="F38" s="64"/>
      <c r="G38" s="64"/>
      <c r="H38" s="64"/>
      <c r="I38" s="264"/>
      <c r="J38" s="264"/>
      <c r="K38" s="62">
        <f t="shared" si="1"/>
        <v>0</v>
      </c>
      <c r="L38" s="63"/>
    </row>
    <row r="39" spans="1:12" ht="18" customHeight="1" x14ac:dyDescent="0.2">
      <c r="A39" s="465"/>
      <c r="B39" s="465"/>
      <c r="C39" s="65" t="s">
        <v>130</v>
      </c>
      <c r="D39" s="62">
        <f>'!!!Мероприятия подпрограммы 4'!H19</f>
        <v>9223.1</v>
      </c>
      <c r="E39" s="62">
        <f>'!!!Мероприятия подпрограммы 4'!H15-E37</f>
        <v>9223.1</v>
      </c>
      <c r="F39" s="62">
        <f>'!!!Мероприятия подпрограммы 4'!I15-F37</f>
        <v>11781.1</v>
      </c>
      <c r="G39" s="62">
        <f>'!!!Мероприятия подпрограммы 4'!J15-G37</f>
        <v>13232</v>
      </c>
      <c r="H39" s="62">
        <f>'!!!Мероприятия подпрограммы 4'!K15-H37</f>
        <v>14056.5</v>
      </c>
      <c r="I39" s="263">
        <f>'!!!Мероприятия подпрограммы 4'!L15-I37</f>
        <v>14056.5</v>
      </c>
      <c r="J39" s="263">
        <f>'!!!Мероприятия подпрограммы 4'!M15-J37</f>
        <v>14056.5</v>
      </c>
      <c r="K39" s="62">
        <f t="shared" si="1"/>
        <v>76405.7</v>
      </c>
      <c r="L39" s="63"/>
    </row>
    <row r="40" spans="1:12" ht="18" customHeight="1" x14ac:dyDescent="0.25">
      <c r="A40" s="465"/>
      <c r="B40" s="465"/>
      <c r="C40" s="65" t="s">
        <v>131</v>
      </c>
      <c r="D40" s="67"/>
      <c r="E40" s="67"/>
      <c r="F40" s="67"/>
      <c r="G40" s="67"/>
      <c r="H40" s="67"/>
      <c r="I40" s="265"/>
      <c r="J40" s="265"/>
      <c r="K40" s="62">
        <f t="shared" si="1"/>
        <v>0</v>
      </c>
      <c r="L40" s="63"/>
    </row>
    <row r="41" spans="1:12" s="2" customFormat="1" ht="30.75" customHeight="1" x14ac:dyDescent="0.25">
      <c r="A41" s="2" t="s">
        <v>86</v>
      </c>
      <c r="C41" s="45"/>
      <c r="D41" s="45"/>
      <c r="E41" s="467"/>
      <c r="F41" s="467"/>
      <c r="G41" s="467"/>
      <c r="H41" s="467"/>
      <c r="I41" s="467"/>
      <c r="J41" s="467"/>
      <c r="K41" s="467"/>
      <c r="L41" s="46"/>
    </row>
    <row r="50" spans="14:14" x14ac:dyDescent="0.2">
      <c r="N50" s="59" t="s">
        <v>137</v>
      </c>
    </row>
    <row r="146" spans="16:16" ht="105" customHeight="1" x14ac:dyDescent="0.25">
      <c r="P146" s="2"/>
    </row>
  </sheetData>
  <mergeCells count="17">
    <mergeCell ref="A27:A33"/>
    <mergeCell ref="B27:B33"/>
    <mergeCell ref="A34:A40"/>
    <mergeCell ref="B34:B40"/>
    <mergeCell ref="E41:K41"/>
    <mergeCell ref="A6:A12"/>
    <mergeCell ref="B6:B12"/>
    <mergeCell ref="A13:A19"/>
    <mergeCell ref="B13:B19"/>
    <mergeCell ref="A20:A26"/>
    <mergeCell ref="B20:B26"/>
    <mergeCell ref="F1:K1"/>
    <mergeCell ref="A2:K2"/>
    <mergeCell ref="A4:A5"/>
    <mergeCell ref="B4:B5"/>
    <mergeCell ref="C4:C5"/>
    <mergeCell ref="K4:K5"/>
  </mergeCells>
  <printOptions gridLines="1"/>
  <pageMargins left="0.15748031496062992" right="0.15748031496062992" top="0.31496062992125984" bottom="0" header="0.51181102362204722" footer="0.51181102362204722"/>
  <pageSetup paperSize="9" scale="63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68" customWidth="1"/>
    <col min="2" max="2" width="53.85546875" style="68" customWidth="1"/>
    <col min="3" max="10" width="17" style="68" customWidth="1"/>
    <col min="11" max="257" width="9.140625" style="68"/>
  </cols>
  <sheetData>
    <row r="1" spans="1:10" ht="105" customHeight="1" x14ac:dyDescent="0.25">
      <c r="A1" s="69"/>
      <c r="B1" s="69"/>
      <c r="C1" s="69"/>
      <c r="E1" s="70"/>
      <c r="G1" s="470" t="s">
        <v>138</v>
      </c>
      <c r="H1" s="470"/>
      <c r="I1" s="470"/>
      <c r="J1" s="470"/>
    </row>
    <row r="2" spans="1:10" ht="52.5" customHeight="1" x14ac:dyDescent="0.2">
      <c r="A2" s="471" t="s">
        <v>139</v>
      </c>
      <c r="B2" s="471"/>
      <c r="C2" s="471"/>
      <c r="D2" s="471"/>
      <c r="E2" s="471"/>
      <c r="F2" s="471"/>
      <c r="G2" s="471"/>
      <c r="H2" s="471"/>
      <c r="I2" s="471"/>
      <c r="J2" s="471"/>
    </row>
    <row r="3" spans="1:10" ht="26.25" customHeight="1" x14ac:dyDescent="0.2">
      <c r="A3" s="472" t="s">
        <v>1</v>
      </c>
      <c r="B3" s="472" t="s">
        <v>140</v>
      </c>
      <c r="C3" s="472" t="s">
        <v>141</v>
      </c>
      <c r="D3" s="473" t="s">
        <v>142</v>
      </c>
      <c r="E3" s="473"/>
      <c r="F3" s="473"/>
      <c r="G3" s="473"/>
      <c r="H3" s="473"/>
      <c r="I3" s="473"/>
      <c r="J3" s="473"/>
    </row>
    <row r="4" spans="1:10" ht="45.75" customHeight="1" x14ac:dyDescent="0.2">
      <c r="A4" s="472"/>
      <c r="B4" s="472"/>
      <c r="C4" s="472"/>
      <c r="D4" s="465" t="s">
        <v>143</v>
      </c>
      <c r="E4" s="465" t="s">
        <v>144</v>
      </c>
      <c r="F4" s="465" t="s">
        <v>145</v>
      </c>
      <c r="G4" s="465" t="s">
        <v>146</v>
      </c>
      <c r="H4" s="465" t="s">
        <v>147</v>
      </c>
      <c r="I4" s="474" t="s">
        <v>148</v>
      </c>
      <c r="J4" s="72" t="s">
        <v>149</v>
      </c>
    </row>
    <row r="5" spans="1:10" ht="20.25" customHeight="1" x14ac:dyDescent="0.25">
      <c r="A5" s="472"/>
      <c r="B5" s="472"/>
      <c r="C5" s="472"/>
      <c r="D5" s="465"/>
      <c r="E5" s="465"/>
      <c r="F5" s="465"/>
      <c r="G5" s="465"/>
      <c r="H5" s="465"/>
      <c r="I5" s="474"/>
      <c r="J5" s="73" t="s">
        <v>148</v>
      </c>
    </row>
    <row r="6" spans="1:10" ht="21" customHeight="1" x14ac:dyDescent="0.2">
      <c r="A6" s="468" t="s">
        <v>150</v>
      </c>
      <c r="B6" s="468"/>
      <c r="C6" s="468"/>
      <c r="D6" s="468"/>
      <c r="E6" s="468"/>
      <c r="F6" s="468"/>
      <c r="G6" s="468"/>
      <c r="H6" s="468"/>
      <c r="I6" s="468"/>
      <c r="J6" s="468"/>
    </row>
    <row r="7" spans="1:10" s="69" customFormat="1" ht="15.75" x14ac:dyDescent="0.25">
      <c r="A7" s="74">
        <v>1</v>
      </c>
      <c r="B7" s="75" t="s">
        <v>151</v>
      </c>
      <c r="C7" s="76">
        <v>0</v>
      </c>
      <c r="D7" s="76">
        <v>0</v>
      </c>
      <c r="E7" s="76"/>
      <c r="F7" s="77">
        <v>103383.3</v>
      </c>
      <c r="G7" s="76">
        <f>G11+G10</f>
        <v>83928.5</v>
      </c>
      <c r="H7" s="77">
        <f>H11+H10</f>
        <v>45263.799999999996</v>
      </c>
      <c r="I7" s="78">
        <f>I11+I10</f>
        <v>8404.7999999999993</v>
      </c>
      <c r="J7" s="76">
        <v>0</v>
      </c>
    </row>
    <row r="8" spans="1:10" s="69" customFormat="1" ht="14.25" customHeight="1" x14ac:dyDescent="0.25">
      <c r="A8" s="74"/>
      <c r="B8" s="79" t="s">
        <v>126</v>
      </c>
      <c r="C8" s="76">
        <v>0</v>
      </c>
      <c r="D8" s="76">
        <v>0</v>
      </c>
      <c r="E8" s="76"/>
      <c r="F8" s="76"/>
      <c r="G8" s="76">
        <v>0</v>
      </c>
      <c r="H8" s="76">
        <v>0</v>
      </c>
      <c r="I8" s="80"/>
      <c r="J8" s="76">
        <v>0</v>
      </c>
    </row>
    <row r="9" spans="1:10" s="69" customFormat="1" ht="15.75" customHeight="1" x14ac:dyDescent="0.25">
      <c r="A9" s="74"/>
      <c r="B9" s="79" t="s">
        <v>152</v>
      </c>
      <c r="C9" s="76">
        <v>0</v>
      </c>
      <c r="D9" s="76">
        <v>0</v>
      </c>
      <c r="E9" s="76"/>
      <c r="F9" s="76">
        <v>0</v>
      </c>
      <c r="G9" s="76">
        <v>0</v>
      </c>
      <c r="H9" s="76">
        <v>0</v>
      </c>
      <c r="I9" s="80"/>
      <c r="J9" s="76">
        <v>0</v>
      </c>
    </row>
    <row r="10" spans="1:10" s="69" customFormat="1" ht="16.5" customHeight="1" x14ac:dyDescent="0.25">
      <c r="A10" s="74"/>
      <c r="B10" s="79" t="s">
        <v>128</v>
      </c>
      <c r="C10" s="76">
        <v>0</v>
      </c>
      <c r="D10" s="76">
        <v>0</v>
      </c>
      <c r="E10" s="76"/>
      <c r="F10" s="77">
        <v>102866.4</v>
      </c>
      <c r="G10" s="76">
        <v>83271.8</v>
      </c>
      <c r="H10" s="77">
        <v>45103.6</v>
      </c>
      <c r="I10" s="78">
        <v>7640.7</v>
      </c>
      <c r="J10" s="76">
        <v>0</v>
      </c>
    </row>
    <row r="11" spans="1:10" s="69" customFormat="1" ht="15.75" x14ac:dyDescent="0.25">
      <c r="B11" s="79" t="s">
        <v>153</v>
      </c>
      <c r="C11" s="76">
        <v>0</v>
      </c>
      <c r="D11" s="76">
        <v>0</v>
      </c>
      <c r="E11" s="76"/>
      <c r="F11" s="77">
        <v>516.9</v>
      </c>
      <c r="G11" s="76">
        <v>656.7</v>
      </c>
      <c r="H11" s="77">
        <v>160.19999999999999</v>
      </c>
      <c r="I11" s="78">
        <v>764.1</v>
      </c>
      <c r="J11" s="76">
        <v>0</v>
      </c>
    </row>
    <row r="12" spans="1:10" s="69" customFormat="1" ht="17.25" customHeight="1" x14ac:dyDescent="0.25">
      <c r="A12" s="74"/>
      <c r="B12" s="79" t="s">
        <v>135</v>
      </c>
      <c r="C12" s="76">
        <v>0</v>
      </c>
      <c r="D12" s="76">
        <v>0</v>
      </c>
      <c r="E12" s="76"/>
      <c r="F12" s="76">
        <v>0</v>
      </c>
      <c r="G12" s="76">
        <v>0</v>
      </c>
      <c r="H12" s="76">
        <v>0</v>
      </c>
      <c r="I12" s="76"/>
      <c r="J12" s="76">
        <v>0</v>
      </c>
    </row>
    <row r="13" spans="1:10" s="69" customFormat="1" ht="15.75" x14ac:dyDescent="0.25">
      <c r="A13" s="74"/>
      <c r="B13" s="75"/>
      <c r="C13" s="76"/>
      <c r="D13" s="76"/>
      <c r="E13" s="76"/>
      <c r="F13" s="76"/>
      <c r="G13" s="76"/>
      <c r="H13" s="76"/>
      <c r="I13" s="76"/>
      <c r="J13" s="76"/>
    </row>
    <row r="14" spans="1:10" s="69" customFormat="1" ht="15.75" x14ac:dyDescent="0.25">
      <c r="A14" s="74"/>
      <c r="B14" s="79"/>
      <c r="C14" s="76"/>
      <c r="E14" s="76"/>
      <c r="F14" s="76"/>
      <c r="G14" s="76"/>
      <c r="H14" s="76"/>
      <c r="I14" s="76"/>
      <c r="J14" s="76"/>
    </row>
    <row r="15" spans="1:10" ht="15.75" customHeight="1" x14ac:dyDescent="0.2">
      <c r="A15" s="81"/>
      <c r="B15" s="82"/>
      <c r="C15" s="83"/>
      <c r="D15" s="83"/>
      <c r="E15" s="83"/>
      <c r="F15" s="83"/>
      <c r="G15" s="83"/>
      <c r="H15" s="83"/>
      <c r="I15" s="83"/>
      <c r="J15" s="84"/>
    </row>
    <row r="16" spans="1:10" ht="14.25" customHeight="1" x14ac:dyDescent="0.2">
      <c r="A16" s="81"/>
      <c r="B16" s="82"/>
      <c r="C16" s="83"/>
      <c r="D16" s="83"/>
      <c r="E16" s="83"/>
      <c r="F16" s="83"/>
      <c r="G16" s="83"/>
      <c r="H16" s="83"/>
      <c r="I16" s="83"/>
      <c r="J16" s="84"/>
    </row>
    <row r="17" spans="1:10" ht="14.25" hidden="1" customHeight="1" x14ac:dyDescent="0.2">
      <c r="A17" s="85"/>
      <c r="B17" s="71"/>
      <c r="C17" s="86" t="s">
        <v>154</v>
      </c>
      <c r="D17" s="87">
        <v>873445.6</v>
      </c>
      <c r="E17" s="87">
        <v>796955.7</v>
      </c>
      <c r="F17" s="87">
        <v>1129979.5</v>
      </c>
      <c r="G17" s="87">
        <v>2680746.2000000002</v>
      </c>
      <c r="H17" s="88"/>
      <c r="I17" s="88"/>
    </row>
    <row r="18" spans="1:10" ht="14.25" hidden="1" customHeight="1" x14ac:dyDescent="0.2">
      <c r="A18" s="85"/>
      <c r="B18" s="71"/>
      <c r="C18" s="86" t="s">
        <v>155</v>
      </c>
      <c r="D18" s="87" t="e">
        <f>D17-#REF!</f>
        <v>#REF!</v>
      </c>
      <c r="E18" s="87" t="e">
        <f>E17-#REF!</f>
        <v>#REF!</v>
      </c>
      <c r="F18" s="87" t="e">
        <f>F17-#REF!</f>
        <v>#REF!</v>
      </c>
      <c r="G18" s="87" t="e">
        <f>G17-#REF!</f>
        <v>#REF!</v>
      </c>
      <c r="H18" s="88"/>
      <c r="I18" s="88"/>
    </row>
    <row r="19" spans="1:10" ht="49.5" customHeight="1" x14ac:dyDescent="0.25">
      <c r="A19" s="89"/>
      <c r="D19" s="90"/>
      <c r="E19" s="90"/>
      <c r="H19" s="469"/>
      <c r="I19" s="469"/>
      <c r="J19" s="469"/>
    </row>
    <row r="20" spans="1:10" ht="15.75" x14ac:dyDescent="0.25">
      <c r="A20" s="69"/>
      <c r="B20" s="89"/>
      <c r="C20" s="69"/>
      <c r="D20" s="69"/>
    </row>
    <row r="21" spans="1:10" ht="15.75" x14ac:dyDescent="0.25">
      <c r="A21" s="69"/>
      <c r="B21" s="89"/>
      <c r="C21" s="69"/>
      <c r="D21" s="69"/>
    </row>
    <row r="22" spans="1:10" ht="15.75" x14ac:dyDescent="0.25">
      <c r="B22" s="89"/>
      <c r="C22" s="69"/>
      <c r="D22" s="69"/>
    </row>
    <row r="23" spans="1:10" ht="15.75" x14ac:dyDescent="0.25">
      <c r="A23" s="69"/>
      <c r="B23" s="89"/>
      <c r="C23" s="69"/>
      <c r="D23" s="69"/>
    </row>
    <row r="24" spans="1:10" ht="15.75" x14ac:dyDescent="0.25">
      <c r="B24" s="89"/>
    </row>
    <row r="25" spans="1:10" ht="15.75" x14ac:dyDescent="0.25">
      <c r="B25" s="89"/>
    </row>
    <row r="26" spans="1:10" ht="15.75" x14ac:dyDescent="0.25">
      <c r="B26" s="89"/>
    </row>
    <row r="27" spans="1:10" ht="15.75" x14ac:dyDescent="0.25">
      <c r="B27" s="89"/>
    </row>
    <row r="28" spans="1:10" ht="15.75" x14ac:dyDescent="0.25">
      <c r="B28" s="89"/>
    </row>
    <row r="29" spans="1:10" ht="15.75" x14ac:dyDescent="0.25">
      <c r="B29" s="89"/>
    </row>
    <row r="30" spans="1:10" ht="15.75" x14ac:dyDescent="0.25">
      <c r="B30" s="89"/>
    </row>
    <row r="31" spans="1:10" ht="15.75" x14ac:dyDescent="0.25">
      <c r="B31" s="89"/>
    </row>
    <row r="32" spans="1:10" ht="15.75" x14ac:dyDescent="0.25">
      <c r="B32" s="89"/>
    </row>
    <row r="33" spans="2:2" ht="15.75" x14ac:dyDescent="0.25">
      <c r="B33" s="89"/>
    </row>
    <row r="34" spans="2:2" ht="15.75" x14ac:dyDescent="0.25">
      <c r="B34" s="89"/>
    </row>
    <row r="35" spans="2:2" ht="15.75" x14ac:dyDescent="0.25">
      <c r="B35" s="89"/>
    </row>
    <row r="36" spans="2:2" ht="15.75" x14ac:dyDescent="0.25">
      <c r="B36" s="89"/>
    </row>
    <row r="37" spans="2:2" ht="15.75" x14ac:dyDescent="0.25">
      <c r="B37" s="89"/>
    </row>
    <row r="38" spans="2:2" ht="15.75" x14ac:dyDescent="0.25">
      <c r="B38" s="89"/>
    </row>
    <row r="39" spans="2:2" ht="15.75" x14ac:dyDescent="0.25">
      <c r="B39" s="89"/>
    </row>
    <row r="40" spans="2:2" ht="15.75" x14ac:dyDescent="0.25">
      <c r="B40" s="89"/>
    </row>
    <row r="41" spans="2:2" ht="15.75" x14ac:dyDescent="0.25">
      <c r="B41" s="89"/>
    </row>
    <row r="42" spans="2:2" ht="15.75" x14ac:dyDescent="0.25">
      <c r="B42" s="89"/>
    </row>
    <row r="43" spans="2:2" ht="15.75" x14ac:dyDescent="0.25">
      <c r="B43" s="89"/>
    </row>
    <row r="44" spans="2:2" ht="15.75" x14ac:dyDescent="0.25">
      <c r="B44" s="89"/>
    </row>
    <row r="45" spans="2:2" ht="15.75" x14ac:dyDescent="0.25">
      <c r="B45" s="89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1" t="s">
        <v>156</v>
      </c>
      <c r="J1" s="91"/>
      <c r="K1" s="91"/>
      <c r="L1" s="91"/>
      <c r="M1" s="91"/>
    </row>
    <row r="2" spans="1:13" ht="46.5" customHeight="1" x14ac:dyDescent="0.25">
      <c r="A2" s="475" t="s">
        <v>157</v>
      </c>
      <c r="B2" s="475"/>
      <c r="C2" s="475"/>
      <c r="D2" s="475"/>
      <c r="E2" s="475"/>
      <c r="F2" s="475"/>
      <c r="G2" s="475"/>
      <c r="H2" s="475"/>
    </row>
    <row r="3" spans="1:13" ht="37.5" customHeight="1" x14ac:dyDescent="0.25">
      <c r="A3" s="9" t="s">
        <v>1</v>
      </c>
      <c r="B3" s="9" t="s">
        <v>158</v>
      </c>
      <c r="C3" s="92" t="s">
        <v>143</v>
      </c>
      <c r="D3" s="92" t="s">
        <v>144</v>
      </c>
      <c r="E3" s="92" t="s">
        <v>145</v>
      </c>
      <c r="F3" s="92" t="s">
        <v>146</v>
      </c>
      <c r="G3" s="92" t="s">
        <v>147</v>
      </c>
      <c r="H3" s="9" t="s">
        <v>159</v>
      </c>
    </row>
    <row r="4" spans="1:13" ht="18" customHeight="1" x14ac:dyDescent="0.25">
      <c r="A4" s="93"/>
      <c r="B4" s="94"/>
      <c r="C4" s="94"/>
      <c r="D4" s="94"/>
      <c r="E4" s="94"/>
      <c r="F4" s="94"/>
      <c r="G4" s="93"/>
      <c r="H4" s="93"/>
    </row>
    <row r="5" spans="1:13" x14ac:dyDescent="0.25">
      <c r="A5" s="57"/>
      <c r="B5" s="57"/>
      <c r="C5" s="57"/>
      <c r="D5" s="57"/>
      <c r="E5" s="57"/>
      <c r="F5" s="57"/>
      <c r="G5" s="57"/>
      <c r="H5" s="57"/>
    </row>
    <row r="6" spans="1:13" x14ac:dyDescent="0.25">
      <c r="A6" s="57"/>
      <c r="B6" s="57"/>
      <c r="C6" s="57"/>
      <c r="D6" s="57"/>
      <c r="E6" s="57"/>
      <c r="F6" s="57"/>
      <c r="G6" s="57"/>
      <c r="H6" s="57"/>
    </row>
    <row r="7" spans="1:13" x14ac:dyDescent="0.25">
      <c r="A7" s="57"/>
      <c r="B7" s="57"/>
      <c r="C7" s="57"/>
      <c r="D7" s="57"/>
      <c r="E7" s="57"/>
      <c r="F7" s="57"/>
      <c r="G7" s="57"/>
      <c r="H7" s="57"/>
    </row>
    <row r="8" spans="1:13" x14ac:dyDescent="0.25">
      <c r="A8" s="57"/>
      <c r="B8" s="57"/>
      <c r="C8" s="57"/>
      <c r="D8" s="57"/>
      <c r="E8" s="57"/>
      <c r="F8" s="57"/>
      <c r="G8" s="57"/>
      <c r="H8" s="57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7"/>
  <sheetViews>
    <sheetView view="pageBreakPreview" zoomScaleNormal="110" zoomScaleSheetLayoutView="100" workbookViewId="0">
      <selection activeCell="G35" sqref="G35"/>
    </sheetView>
  </sheetViews>
  <sheetFormatPr defaultColWidth="9.140625" defaultRowHeight="12.75" x14ac:dyDescent="0.2"/>
  <cols>
    <col min="1" max="1" width="6.7109375" style="95" customWidth="1"/>
    <col min="2" max="2" width="26.42578125" style="50" customWidth="1"/>
    <col min="3" max="3" width="34.28515625" style="50" customWidth="1"/>
    <col min="4" max="4" width="25.140625" style="50" customWidth="1"/>
    <col min="5" max="5" width="14.5703125" style="50" customWidth="1"/>
    <col min="6" max="8" width="15.7109375" style="96" customWidth="1"/>
    <col min="9" max="9" width="17.42578125" style="50" customWidth="1"/>
    <col min="10" max="10" width="13.5703125" style="50" customWidth="1"/>
    <col min="11" max="257" width="9.140625" style="50"/>
  </cols>
  <sheetData>
    <row r="1" spans="1:10" ht="51.75" customHeight="1" x14ac:dyDescent="0.2">
      <c r="F1" s="476" t="s">
        <v>160</v>
      </c>
      <c r="G1" s="476"/>
      <c r="H1" s="476"/>
    </row>
    <row r="3" spans="1:10" ht="15.75" customHeight="1" x14ac:dyDescent="0.2">
      <c r="A3" s="477" t="s">
        <v>161</v>
      </c>
      <c r="B3" s="477"/>
      <c r="C3" s="477"/>
      <c r="D3" s="477"/>
      <c r="E3" s="477"/>
      <c r="F3" s="477"/>
      <c r="G3" s="477"/>
      <c r="H3" s="477"/>
    </row>
    <row r="4" spans="1:10" ht="15.75" customHeight="1" x14ac:dyDescent="0.2">
      <c r="A4" s="477" t="s">
        <v>162</v>
      </c>
      <c r="B4" s="477"/>
      <c r="C4" s="477"/>
      <c r="D4" s="477"/>
      <c r="E4" s="477"/>
      <c r="F4" s="477"/>
      <c r="G4" s="477"/>
      <c r="H4" s="477"/>
    </row>
    <row r="5" spans="1:10" ht="15.75" x14ac:dyDescent="0.2">
      <c r="A5" s="27"/>
    </row>
    <row r="6" spans="1:10" ht="43.5" customHeight="1" x14ac:dyDescent="0.2">
      <c r="A6" s="460" t="s">
        <v>163</v>
      </c>
      <c r="B6" s="460" t="s">
        <v>164</v>
      </c>
      <c r="C6" s="478" t="s">
        <v>165</v>
      </c>
      <c r="D6" s="479" t="s">
        <v>166</v>
      </c>
      <c r="E6" s="480" t="s">
        <v>167</v>
      </c>
      <c r="F6" s="481"/>
      <c r="G6" s="481"/>
      <c r="H6" s="481"/>
      <c r="I6" s="481"/>
      <c r="J6" s="482"/>
    </row>
    <row r="7" spans="1:10" ht="43.5" customHeight="1" x14ac:dyDescent="0.2">
      <c r="A7" s="460"/>
      <c r="B7" s="460"/>
      <c r="C7" s="478"/>
      <c r="D7" s="460"/>
      <c r="E7" s="254" t="str">
        <f>'Ресурсное обеспечение'!D4</f>
        <v>год предшедствующий отчетному</v>
      </c>
      <c r="F7" s="256" t="str">
        <f>'Ресурсное обеспечение'!F4</f>
        <v>Отчетный финансовый год</v>
      </c>
      <c r="G7" s="256" t="str">
        <f>'Ресурсное обеспечение'!G4</f>
        <v>Текущий финансовый год</v>
      </c>
      <c r="H7" s="256" t="str">
        <f>'Ресурсное обеспечение'!H4</f>
        <v>Очередной финансовый год</v>
      </c>
      <c r="I7" s="256" t="str">
        <f>'Ресурсное обеспечение'!I4</f>
        <v>Первый год планового периода</v>
      </c>
      <c r="J7" s="256" t="str">
        <f>'Ресурсное обеспечение'!J4</f>
        <v>Второй год планового периода</v>
      </c>
    </row>
    <row r="8" spans="1:10" x14ac:dyDescent="0.2">
      <c r="A8" s="49">
        <v>1</v>
      </c>
      <c r="B8" s="49">
        <v>2</v>
      </c>
      <c r="C8" s="49">
        <v>3</v>
      </c>
      <c r="D8" s="49">
        <v>4</v>
      </c>
      <c r="E8" s="49">
        <v>5</v>
      </c>
      <c r="F8" s="97">
        <v>6</v>
      </c>
      <c r="G8" s="97">
        <v>7</v>
      </c>
      <c r="H8" s="97">
        <v>8</v>
      </c>
      <c r="I8" s="255">
        <v>8</v>
      </c>
      <c r="J8" s="255">
        <v>8</v>
      </c>
    </row>
    <row r="9" spans="1:10" ht="12.75" customHeight="1" x14ac:dyDescent="0.2">
      <c r="A9" s="460">
        <v>1</v>
      </c>
      <c r="B9" s="483" t="s">
        <v>168</v>
      </c>
      <c r="C9" s="98" t="s">
        <v>169</v>
      </c>
      <c r="D9" s="99" t="s">
        <v>170</v>
      </c>
      <c r="E9" s="268">
        <v>363</v>
      </c>
      <c r="F9" s="268">
        <v>349</v>
      </c>
      <c r="G9" s="268">
        <v>368</v>
      </c>
      <c r="H9" s="268">
        <v>349</v>
      </c>
      <c r="I9" s="268">
        <v>349</v>
      </c>
      <c r="J9" s="268">
        <v>349</v>
      </c>
    </row>
    <row r="10" spans="1:10" ht="51" x14ac:dyDescent="0.2">
      <c r="A10" s="460"/>
      <c r="B10" s="483"/>
      <c r="C10" s="98" t="s">
        <v>171</v>
      </c>
      <c r="D10" s="99" t="s">
        <v>172</v>
      </c>
      <c r="E10" s="268">
        <v>10</v>
      </c>
      <c r="F10" s="268">
        <v>14</v>
      </c>
      <c r="G10" s="268">
        <v>13</v>
      </c>
      <c r="H10" s="268">
        <v>14</v>
      </c>
      <c r="I10" s="268">
        <v>14</v>
      </c>
      <c r="J10" s="268">
        <v>14</v>
      </c>
    </row>
    <row r="11" spans="1:10" ht="76.5" x14ac:dyDescent="0.2">
      <c r="A11" s="460"/>
      <c r="B11" s="483"/>
      <c r="C11" s="99" t="s">
        <v>173</v>
      </c>
      <c r="D11" s="99" t="s">
        <v>172</v>
      </c>
      <c r="E11" s="268">
        <v>3</v>
      </c>
      <c r="F11" s="268">
        <v>3</v>
      </c>
      <c r="G11" s="268">
        <v>3</v>
      </c>
      <c r="H11" s="268">
        <v>3</v>
      </c>
      <c r="I11" s="268">
        <v>3</v>
      </c>
      <c r="J11" s="268">
        <v>3</v>
      </c>
    </row>
    <row r="12" spans="1:10" ht="15" customHeight="1" x14ac:dyDescent="0.2">
      <c r="A12" s="49"/>
      <c r="B12" s="484" t="s">
        <v>174</v>
      </c>
      <c r="C12" s="484"/>
      <c r="D12" s="484"/>
      <c r="E12" s="335">
        <v>53941.9</v>
      </c>
      <c r="F12" s="335">
        <v>53143.4</v>
      </c>
      <c r="G12" s="335">
        <v>51661.2</v>
      </c>
      <c r="H12" s="335">
        <f>G12</f>
        <v>51661.2</v>
      </c>
      <c r="I12" s="335">
        <f>H12</f>
        <v>51661.2</v>
      </c>
      <c r="J12" s="335">
        <f>I12</f>
        <v>51661.2</v>
      </c>
    </row>
    <row r="13" spans="1:10" ht="12.75" customHeight="1" x14ac:dyDescent="0.2">
      <c r="A13" s="460">
        <v>2</v>
      </c>
      <c r="B13" s="483" t="s">
        <v>175</v>
      </c>
      <c r="C13" s="100" t="s">
        <v>169</v>
      </c>
      <c r="D13" s="100" t="s">
        <v>172</v>
      </c>
      <c r="E13" s="269">
        <v>436</v>
      </c>
      <c r="F13" s="269">
        <v>432</v>
      </c>
      <c r="G13" s="269">
        <v>482</v>
      </c>
      <c r="H13" s="269">
        <v>432</v>
      </c>
      <c r="I13" s="191">
        <v>432</v>
      </c>
      <c r="J13" s="191">
        <v>432</v>
      </c>
    </row>
    <row r="14" spans="1:10" ht="76.5" x14ac:dyDescent="0.2">
      <c r="A14" s="460"/>
      <c r="B14" s="483"/>
      <c r="C14" s="98" t="s">
        <v>176</v>
      </c>
      <c r="D14" s="98" t="s">
        <v>172</v>
      </c>
      <c r="E14" s="268">
        <v>11</v>
      </c>
      <c r="F14" s="268">
        <v>7</v>
      </c>
      <c r="G14" s="268">
        <v>7</v>
      </c>
      <c r="H14" s="268">
        <v>7</v>
      </c>
      <c r="I14" s="192">
        <v>7</v>
      </c>
      <c r="J14" s="192">
        <v>7</v>
      </c>
    </row>
    <row r="15" spans="1:10" ht="51" x14ac:dyDescent="0.2">
      <c r="A15" s="460"/>
      <c r="B15" s="483"/>
      <c r="C15" s="98" t="s">
        <v>177</v>
      </c>
      <c r="D15" s="98" t="s">
        <v>172</v>
      </c>
      <c r="E15" s="268">
        <v>35</v>
      </c>
      <c r="F15" s="268">
        <v>35</v>
      </c>
      <c r="G15" s="268">
        <v>35</v>
      </c>
      <c r="H15" s="268">
        <v>35</v>
      </c>
      <c r="I15" s="192">
        <v>35</v>
      </c>
      <c r="J15" s="192">
        <v>35</v>
      </c>
    </row>
    <row r="16" spans="1:10" ht="14.25" customHeight="1" x14ac:dyDescent="0.2">
      <c r="A16" s="49"/>
      <c r="B16" s="484" t="s">
        <v>174</v>
      </c>
      <c r="C16" s="484"/>
      <c r="D16" s="484"/>
      <c r="E16" s="335">
        <v>77811.899999999994</v>
      </c>
      <c r="F16" s="335">
        <v>84717.9</v>
      </c>
      <c r="G16" s="335">
        <v>87880.4</v>
      </c>
      <c r="H16" s="335">
        <f>G16</f>
        <v>87880.4</v>
      </c>
      <c r="I16" s="335">
        <f>H16</f>
        <v>87880.4</v>
      </c>
      <c r="J16" s="335">
        <f>I16</f>
        <v>87880.4</v>
      </c>
    </row>
    <row r="17" spans="1:10" ht="12.75" customHeight="1" x14ac:dyDescent="0.2">
      <c r="A17" s="460">
        <v>3</v>
      </c>
      <c r="B17" s="483" t="s">
        <v>178</v>
      </c>
      <c r="C17" s="98" t="s">
        <v>179</v>
      </c>
      <c r="D17" s="98" t="s">
        <v>172</v>
      </c>
      <c r="E17" s="268">
        <v>21</v>
      </c>
      <c r="F17" s="268">
        <v>20</v>
      </c>
      <c r="G17" s="268">
        <v>25</v>
      </c>
      <c r="H17" s="268">
        <v>20</v>
      </c>
      <c r="I17" s="268">
        <v>20</v>
      </c>
      <c r="J17" s="268">
        <v>20</v>
      </c>
    </row>
    <row r="18" spans="1:10" ht="63.75" x14ac:dyDescent="0.2">
      <c r="A18" s="460"/>
      <c r="B18" s="483"/>
      <c r="C18" s="98" t="s">
        <v>180</v>
      </c>
      <c r="D18" s="98" t="s">
        <v>172</v>
      </c>
      <c r="E18" s="268">
        <v>51</v>
      </c>
      <c r="F18" s="268">
        <v>69</v>
      </c>
      <c r="G18" s="268">
        <v>69</v>
      </c>
      <c r="H18" s="268">
        <v>69</v>
      </c>
      <c r="I18" s="268">
        <v>69</v>
      </c>
      <c r="J18" s="268">
        <v>69</v>
      </c>
    </row>
    <row r="19" spans="1:10" x14ac:dyDescent="0.2">
      <c r="A19" s="460"/>
      <c r="B19" s="483"/>
      <c r="C19" s="98" t="s">
        <v>181</v>
      </c>
      <c r="D19" s="98" t="s">
        <v>172</v>
      </c>
      <c r="E19" s="268">
        <v>4</v>
      </c>
      <c r="F19" s="268">
        <v>4</v>
      </c>
      <c r="G19" s="268">
        <v>4</v>
      </c>
      <c r="H19" s="268">
        <v>4</v>
      </c>
      <c r="I19" s="268">
        <v>4</v>
      </c>
      <c r="J19" s="268">
        <v>4</v>
      </c>
    </row>
    <row r="20" spans="1:10" ht="12.75" customHeight="1" x14ac:dyDescent="0.2">
      <c r="A20" s="49"/>
      <c r="B20" s="484" t="s">
        <v>174</v>
      </c>
      <c r="C20" s="484"/>
      <c r="D20" s="484"/>
      <c r="E20" s="335">
        <v>13560</v>
      </c>
      <c r="F20" s="335">
        <v>16383</v>
      </c>
      <c r="G20" s="335">
        <v>16950.7</v>
      </c>
      <c r="H20" s="335">
        <f>G20</f>
        <v>16950.7</v>
      </c>
      <c r="I20" s="335">
        <f>H20</f>
        <v>16950.7</v>
      </c>
      <c r="J20" s="335">
        <f>I20</f>
        <v>16950.7</v>
      </c>
    </row>
    <row r="21" spans="1:10" ht="25.5" x14ac:dyDescent="0.2">
      <c r="A21" s="49">
        <v>4</v>
      </c>
      <c r="B21" s="98" t="s">
        <v>182</v>
      </c>
      <c r="C21" s="98" t="s">
        <v>179</v>
      </c>
      <c r="D21" s="98" t="s">
        <v>183</v>
      </c>
      <c r="E21" s="171">
        <v>139658</v>
      </c>
      <c r="F21" s="171">
        <f>129306+41889</f>
        <v>171195</v>
      </c>
      <c r="G21" s="171">
        <v>144017</v>
      </c>
      <c r="H21" s="171">
        <v>171195</v>
      </c>
      <c r="I21" s="171">
        <v>171195</v>
      </c>
      <c r="J21" s="171">
        <v>171196</v>
      </c>
    </row>
    <row r="22" spans="1:10" ht="12.75" customHeight="1" x14ac:dyDescent="0.2">
      <c r="A22" s="49"/>
      <c r="B22" s="484" t="s">
        <v>174</v>
      </c>
      <c r="C22" s="484"/>
      <c r="D22" s="484"/>
      <c r="E22" s="335">
        <v>16314</v>
      </c>
      <c r="F22" s="335">
        <f>5988.1+7265.2</f>
        <v>13253.3</v>
      </c>
      <c r="G22" s="335">
        <f>6914.3+4160.9</f>
        <v>11075.2</v>
      </c>
      <c r="H22" s="335">
        <f>G22</f>
        <v>11075.2</v>
      </c>
      <c r="I22" s="335">
        <f>H22</f>
        <v>11075.2</v>
      </c>
      <c r="J22" s="335">
        <f>I22</f>
        <v>11075.2</v>
      </c>
    </row>
    <row r="23" spans="1:10" ht="25.5" x14ac:dyDescent="0.2">
      <c r="A23" s="49">
        <v>5</v>
      </c>
      <c r="B23" s="98" t="s">
        <v>184</v>
      </c>
      <c r="C23" s="98" t="s">
        <v>185</v>
      </c>
      <c r="D23" s="98" t="s">
        <v>172</v>
      </c>
      <c r="E23" s="171">
        <v>432</v>
      </c>
      <c r="F23" s="171">
        <v>432</v>
      </c>
      <c r="G23" s="171">
        <v>432</v>
      </c>
      <c r="H23" s="171">
        <v>432</v>
      </c>
      <c r="I23" s="171">
        <v>432</v>
      </c>
      <c r="J23" s="171">
        <v>433</v>
      </c>
    </row>
    <row r="24" spans="1:10" ht="12.75" customHeight="1" x14ac:dyDescent="0.2">
      <c r="A24" s="49"/>
      <c r="B24" s="484" t="s">
        <v>174</v>
      </c>
      <c r="C24" s="484"/>
      <c r="D24" s="484"/>
      <c r="E24" s="335">
        <v>2714.4</v>
      </c>
      <c r="F24" s="335">
        <v>1820.5</v>
      </c>
      <c r="G24" s="335">
        <v>1750.6</v>
      </c>
      <c r="H24" s="335">
        <f>G24</f>
        <v>1750.6</v>
      </c>
      <c r="I24" s="335">
        <f>H24</f>
        <v>1750.6</v>
      </c>
      <c r="J24" s="335">
        <f>I24</f>
        <v>1750.6</v>
      </c>
    </row>
    <row r="25" spans="1:10" ht="76.5" x14ac:dyDescent="0.2">
      <c r="A25" s="49">
        <v>6</v>
      </c>
      <c r="B25" s="98" t="s">
        <v>186</v>
      </c>
      <c r="C25" s="98" t="s">
        <v>187</v>
      </c>
      <c r="D25" s="98" t="s">
        <v>188</v>
      </c>
      <c r="E25" s="171">
        <v>12</v>
      </c>
      <c r="F25" s="171">
        <v>12</v>
      </c>
      <c r="G25" s="171">
        <v>12</v>
      </c>
      <c r="H25" s="171">
        <v>12</v>
      </c>
      <c r="I25" s="171">
        <v>12</v>
      </c>
      <c r="J25" s="171">
        <v>12</v>
      </c>
    </row>
    <row r="26" spans="1:10" ht="12.75" customHeight="1" x14ac:dyDescent="0.2">
      <c r="A26" s="49"/>
      <c r="B26" s="484" t="s">
        <v>174</v>
      </c>
      <c r="C26" s="484"/>
      <c r="D26" s="484"/>
      <c r="E26" s="335">
        <v>10860.6</v>
      </c>
      <c r="F26" s="335">
        <v>10871.4</v>
      </c>
      <c r="G26" s="335">
        <v>12347.5</v>
      </c>
      <c r="H26" s="335">
        <v>10582.5</v>
      </c>
      <c r="I26" s="335">
        <v>10582.5</v>
      </c>
      <c r="J26" s="335">
        <v>10582.5</v>
      </c>
    </row>
    <row r="27" spans="1:10" x14ac:dyDescent="0.2">
      <c r="A27" s="49">
        <v>7</v>
      </c>
      <c r="B27" s="98" t="s">
        <v>189</v>
      </c>
      <c r="C27" s="98" t="s">
        <v>189</v>
      </c>
      <c r="D27" s="98" t="s">
        <v>172</v>
      </c>
      <c r="E27" s="171">
        <v>519</v>
      </c>
      <c r="F27" s="171">
        <v>812</v>
      </c>
      <c r="G27" s="171">
        <v>812</v>
      </c>
      <c r="H27" s="171">
        <v>812</v>
      </c>
      <c r="I27" s="171">
        <v>812</v>
      </c>
      <c r="J27" s="171">
        <v>812</v>
      </c>
    </row>
    <row r="28" spans="1:10" ht="12.75" customHeight="1" x14ac:dyDescent="0.2">
      <c r="A28" s="49"/>
      <c r="B28" s="484" t="s">
        <v>174</v>
      </c>
      <c r="C28" s="484"/>
      <c r="D28" s="484"/>
      <c r="E28" s="335">
        <v>17420.099999999999</v>
      </c>
      <c r="F28" s="335">
        <v>15627.9</v>
      </c>
      <c r="G28" s="335">
        <v>15483.4</v>
      </c>
      <c r="H28" s="335">
        <f>G28</f>
        <v>15483.4</v>
      </c>
      <c r="I28" s="335">
        <f>H28</f>
        <v>15483.4</v>
      </c>
      <c r="J28" s="335">
        <f>I28</f>
        <v>15483.4</v>
      </c>
    </row>
    <row r="29" spans="1:10" ht="12.75" customHeight="1" x14ac:dyDescent="0.2">
      <c r="A29" s="460">
        <v>8</v>
      </c>
      <c r="B29" s="483" t="s">
        <v>190</v>
      </c>
      <c r="C29" s="98" t="s">
        <v>191</v>
      </c>
      <c r="D29" s="98" t="s">
        <v>172</v>
      </c>
      <c r="E29" s="192">
        <v>55</v>
      </c>
      <c r="F29" s="192">
        <v>68</v>
      </c>
      <c r="G29" s="192">
        <v>68</v>
      </c>
      <c r="H29" s="192">
        <v>68</v>
      </c>
      <c r="I29" s="192">
        <v>68</v>
      </c>
      <c r="J29" s="192">
        <v>68</v>
      </c>
    </row>
    <row r="30" spans="1:10" x14ac:dyDescent="0.2">
      <c r="A30" s="460"/>
      <c r="B30" s="483"/>
      <c r="C30" s="98" t="s">
        <v>192</v>
      </c>
      <c r="D30" s="98" t="s">
        <v>172</v>
      </c>
      <c r="E30" s="192">
        <f>329-55-20</f>
        <v>254</v>
      </c>
      <c r="F30" s="192">
        <v>219</v>
      </c>
      <c r="G30" s="192">
        <v>218</v>
      </c>
      <c r="H30" s="192">
        <v>219</v>
      </c>
      <c r="I30" s="192">
        <v>219</v>
      </c>
      <c r="J30" s="192">
        <v>219</v>
      </c>
    </row>
    <row r="31" spans="1:10" ht="25.5" x14ac:dyDescent="0.2">
      <c r="A31" s="460"/>
      <c r="B31" s="483"/>
      <c r="C31" s="98" t="s">
        <v>193</v>
      </c>
      <c r="D31" s="98" t="s">
        <v>172</v>
      </c>
      <c r="E31" s="192">
        <v>11</v>
      </c>
      <c r="F31" s="192">
        <v>8</v>
      </c>
      <c r="G31" s="192">
        <v>8</v>
      </c>
      <c r="H31" s="192">
        <v>8</v>
      </c>
      <c r="I31" s="192">
        <v>8</v>
      </c>
      <c r="J31" s="192">
        <v>8</v>
      </c>
    </row>
    <row r="32" spans="1:10" ht="25.5" x14ac:dyDescent="0.2">
      <c r="A32" s="460"/>
      <c r="B32" s="483"/>
      <c r="C32" s="98" t="s">
        <v>194</v>
      </c>
      <c r="D32" s="98" t="s">
        <v>172</v>
      </c>
      <c r="E32" s="192">
        <v>9</v>
      </c>
      <c r="F32" s="192">
        <v>8</v>
      </c>
      <c r="G32" s="192">
        <v>8</v>
      </c>
      <c r="H32" s="192">
        <v>8</v>
      </c>
      <c r="I32" s="192">
        <v>8</v>
      </c>
      <c r="J32" s="192">
        <v>8</v>
      </c>
    </row>
    <row r="33" spans="1:10" ht="12.75" customHeight="1" x14ac:dyDescent="0.2">
      <c r="A33" s="49"/>
      <c r="B33" s="484" t="s">
        <v>174</v>
      </c>
      <c r="C33" s="484"/>
      <c r="D33" s="484"/>
      <c r="E33" s="335">
        <v>29906</v>
      </c>
      <c r="F33" s="335">
        <v>32560.5</v>
      </c>
      <c r="G33" s="335">
        <v>31729.8</v>
      </c>
      <c r="H33" s="335">
        <f>G33</f>
        <v>31729.8</v>
      </c>
      <c r="I33" s="335">
        <f>H33</f>
        <v>31729.8</v>
      </c>
      <c r="J33" s="335">
        <f>I33</f>
        <v>31729.8</v>
      </c>
    </row>
    <row r="34" spans="1:10" ht="38.25" customHeight="1" x14ac:dyDescent="0.2">
      <c r="A34" s="460">
        <v>9</v>
      </c>
      <c r="B34" s="483" t="s">
        <v>195</v>
      </c>
      <c r="C34" s="98" t="s">
        <v>196</v>
      </c>
      <c r="D34" s="98" t="s">
        <v>172</v>
      </c>
      <c r="E34" s="192">
        <v>55</v>
      </c>
      <c r="F34" s="192">
        <v>68</v>
      </c>
      <c r="G34" s="192">
        <v>68</v>
      </c>
      <c r="H34" s="192">
        <v>68</v>
      </c>
      <c r="I34" s="192">
        <v>68</v>
      </c>
      <c r="J34" s="192">
        <v>68</v>
      </c>
    </row>
    <row r="35" spans="1:10" ht="38.25" x14ac:dyDescent="0.2">
      <c r="A35" s="460"/>
      <c r="B35" s="483"/>
      <c r="C35" s="98" t="s">
        <v>197</v>
      </c>
      <c r="D35" s="98" t="s">
        <v>172</v>
      </c>
      <c r="E35" s="192">
        <v>254</v>
      </c>
      <c r="F35" s="192">
        <v>219</v>
      </c>
      <c r="G35" s="192">
        <v>218</v>
      </c>
      <c r="H35" s="192">
        <v>219</v>
      </c>
      <c r="I35" s="192">
        <v>219</v>
      </c>
      <c r="J35" s="192">
        <v>219</v>
      </c>
    </row>
    <row r="36" spans="1:10" ht="12.75" customHeight="1" x14ac:dyDescent="0.2">
      <c r="A36" s="49"/>
      <c r="B36" s="484" t="s">
        <v>174</v>
      </c>
      <c r="C36" s="484"/>
      <c r="D36" s="484"/>
      <c r="E36" s="335">
        <v>39336.300000000003</v>
      </c>
      <c r="F36" s="335">
        <v>41825.199999999997</v>
      </c>
      <c r="G36" s="335">
        <v>43350.3</v>
      </c>
      <c r="H36" s="335">
        <f>G36</f>
        <v>43350.3</v>
      </c>
      <c r="I36" s="335">
        <f>H36</f>
        <v>43350.3</v>
      </c>
      <c r="J36" s="335">
        <f>I36</f>
        <v>43350.3</v>
      </c>
    </row>
    <row r="37" spans="1:10" ht="44.25" customHeight="1" x14ac:dyDescent="0.2">
      <c r="A37" s="486">
        <v>10</v>
      </c>
      <c r="B37" s="489" t="s">
        <v>444</v>
      </c>
      <c r="C37" s="489" t="s">
        <v>444</v>
      </c>
      <c r="D37" s="190" t="s">
        <v>445</v>
      </c>
      <c r="E37" s="171">
        <v>4</v>
      </c>
      <c r="F37" s="171">
        <v>4</v>
      </c>
      <c r="G37" s="171">
        <v>4</v>
      </c>
      <c r="H37" s="171">
        <v>4</v>
      </c>
      <c r="I37" s="171">
        <v>4</v>
      </c>
      <c r="J37" s="171">
        <v>4</v>
      </c>
    </row>
    <row r="38" spans="1:10" ht="31.5" customHeight="1" x14ac:dyDescent="0.2">
      <c r="A38" s="487"/>
      <c r="B38" s="490"/>
      <c r="C38" s="490"/>
      <c r="D38" s="190" t="s">
        <v>518</v>
      </c>
      <c r="E38" s="171">
        <v>1</v>
      </c>
      <c r="F38" s="171">
        <v>1</v>
      </c>
      <c r="G38" s="171">
        <v>1</v>
      </c>
      <c r="H38" s="171">
        <v>1</v>
      </c>
      <c r="I38" s="171">
        <v>1</v>
      </c>
      <c r="J38" s="171">
        <v>1</v>
      </c>
    </row>
    <row r="39" spans="1:10" ht="32.25" customHeight="1" x14ac:dyDescent="0.2">
      <c r="A39" s="487"/>
      <c r="B39" s="491"/>
      <c r="C39" s="491"/>
      <c r="D39" s="190" t="s">
        <v>519</v>
      </c>
      <c r="E39" s="335">
        <v>3</v>
      </c>
      <c r="F39" s="335">
        <v>3</v>
      </c>
      <c r="G39" s="335">
        <v>3</v>
      </c>
      <c r="H39" s="335">
        <v>3</v>
      </c>
      <c r="I39" s="335">
        <v>3</v>
      </c>
      <c r="J39" s="335">
        <v>3</v>
      </c>
    </row>
    <row r="40" spans="1:10" ht="12.75" customHeight="1" x14ac:dyDescent="0.2">
      <c r="A40" s="488"/>
      <c r="B40" s="485" t="s">
        <v>174</v>
      </c>
      <c r="C40" s="485"/>
      <c r="D40" s="485"/>
      <c r="E40" s="335">
        <v>72.7</v>
      </c>
      <c r="F40" s="335">
        <v>1201.5</v>
      </c>
      <c r="G40" s="335">
        <v>1726</v>
      </c>
      <c r="H40" s="335">
        <f>G40</f>
        <v>1726</v>
      </c>
      <c r="I40" s="335">
        <f>H40</f>
        <v>1726</v>
      </c>
      <c r="J40" s="335">
        <f>I40</f>
        <v>1726</v>
      </c>
    </row>
    <row r="41" spans="1:10" ht="51" customHeight="1" x14ac:dyDescent="0.2">
      <c r="A41" s="460">
        <v>11</v>
      </c>
      <c r="B41" s="484" t="s">
        <v>198</v>
      </c>
      <c r="C41" s="98" t="s">
        <v>199</v>
      </c>
      <c r="D41" s="98" t="s">
        <v>200</v>
      </c>
      <c r="E41" s="171">
        <v>16974</v>
      </c>
      <c r="F41" s="171">
        <v>3320</v>
      </c>
      <c r="G41" s="171"/>
      <c r="H41" s="171"/>
      <c r="I41" s="171"/>
      <c r="J41" s="171"/>
    </row>
    <row r="42" spans="1:10" ht="38.25" x14ac:dyDescent="0.2">
      <c r="A42" s="460"/>
      <c r="B42" s="484"/>
      <c r="C42" s="98" t="s">
        <v>201</v>
      </c>
      <c r="D42" s="98" t="s">
        <v>200</v>
      </c>
      <c r="E42" s="171">
        <v>4186</v>
      </c>
      <c r="F42" s="171">
        <v>2158</v>
      </c>
      <c r="G42" s="171"/>
      <c r="H42" s="171"/>
      <c r="I42" s="171"/>
      <c r="J42" s="171"/>
    </row>
    <row r="43" spans="1:10" ht="12.75" customHeight="1" x14ac:dyDescent="0.2">
      <c r="A43" s="49"/>
      <c r="B43" s="492" t="s">
        <v>174</v>
      </c>
      <c r="C43" s="492"/>
      <c r="D43" s="492"/>
      <c r="E43" s="335">
        <v>1241</v>
      </c>
      <c r="F43" s="335">
        <v>1550.8</v>
      </c>
      <c r="G43" s="335"/>
      <c r="H43" s="335"/>
      <c r="I43" s="335"/>
      <c r="J43" s="335"/>
    </row>
    <row r="44" spans="1:10" ht="25.5" x14ac:dyDescent="0.2">
      <c r="A44" s="49">
        <v>12</v>
      </c>
      <c r="B44" s="101" t="s">
        <v>202</v>
      </c>
      <c r="C44" s="102" t="s">
        <v>461</v>
      </c>
      <c r="D44" s="102" t="s">
        <v>462</v>
      </c>
      <c r="E44" s="171">
        <v>11</v>
      </c>
      <c r="F44" s="171">
        <v>22</v>
      </c>
      <c r="G44" s="171">
        <v>22</v>
      </c>
      <c r="H44" s="171">
        <v>22</v>
      </c>
      <c r="I44" s="171">
        <v>22</v>
      </c>
      <c r="J44" s="171">
        <v>23</v>
      </c>
    </row>
    <row r="45" spans="1:10" ht="12.75" customHeight="1" x14ac:dyDescent="0.2">
      <c r="A45" s="49"/>
      <c r="B45" s="484" t="s">
        <v>174</v>
      </c>
      <c r="C45" s="484"/>
      <c r="D45" s="484"/>
      <c r="E45" s="335">
        <v>1431.2</v>
      </c>
      <c r="F45" s="335">
        <v>1454.1</v>
      </c>
      <c r="G45" s="335">
        <v>6798.7</v>
      </c>
      <c r="H45" s="335">
        <f>G45</f>
        <v>6798.7</v>
      </c>
      <c r="I45" s="335">
        <f>H45</f>
        <v>6798.7</v>
      </c>
      <c r="J45" s="335">
        <f>I45</f>
        <v>6798.7</v>
      </c>
    </row>
    <row r="46" spans="1:10" ht="51.75" customHeight="1" x14ac:dyDescent="0.2">
      <c r="A46" s="336">
        <v>13</v>
      </c>
      <c r="B46" s="333" t="s">
        <v>528</v>
      </c>
      <c r="C46" s="332" t="s">
        <v>204</v>
      </c>
      <c r="D46" s="326" t="s">
        <v>205</v>
      </c>
      <c r="E46" s="171">
        <v>6</v>
      </c>
      <c r="F46" s="171">
        <v>6</v>
      </c>
      <c r="G46" s="171">
        <v>6</v>
      </c>
      <c r="H46" s="171">
        <v>6</v>
      </c>
      <c r="I46" s="171">
        <v>6</v>
      </c>
      <c r="J46" s="171">
        <v>7</v>
      </c>
    </row>
    <row r="47" spans="1:10" ht="27.75" customHeight="1" x14ac:dyDescent="0.2">
      <c r="A47" s="325"/>
      <c r="B47" s="492" t="s">
        <v>174</v>
      </c>
      <c r="C47" s="492"/>
      <c r="D47" s="492"/>
      <c r="E47" s="335">
        <v>1116.5999999999999</v>
      </c>
      <c r="F47" s="335">
        <v>1263.5</v>
      </c>
      <c r="G47" s="335">
        <v>1834.5</v>
      </c>
      <c r="H47" s="335">
        <f>G47</f>
        <v>1834.5</v>
      </c>
      <c r="I47" s="335">
        <f t="shared" ref="I47:J47" si="0">H47</f>
        <v>1834.5</v>
      </c>
      <c r="J47" s="335">
        <f t="shared" si="0"/>
        <v>1834.5</v>
      </c>
    </row>
    <row r="48" spans="1:10" ht="89.25" x14ac:dyDescent="0.2">
      <c r="A48" s="49">
        <v>14</v>
      </c>
      <c r="B48" s="98" t="s">
        <v>203</v>
      </c>
      <c r="C48" s="98" t="s">
        <v>204</v>
      </c>
      <c r="D48" s="98" t="s">
        <v>205</v>
      </c>
      <c r="E48" s="171">
        <v>6</v>
      </c>
      <c r="F48" s="171">
        <v>6</v>
      </c>
      <c r="G48" s="171">
        <v>6</v>
      </c>
      <c r="H48" s="171">
        <v>6</v>
      </c>
      <c r="I48" s="171">
        <v>6</v>
      </c>
      <c r="J48" s="171">
        <v>7</v>
      </c>
    </row>
    <row r="49" spans="1:10" ht="12.75" customHeight="1" x14ac:dyDescent="0.2">
      <c r="A49" s="49"/>
      <c r="B49" s="484" t="s">
        <v>174</v>
      </c>
      <c r="C49" s="484"/>
      <c r="D49" s="484"/>
      <c r="E49" s="335">
        <v>368.8</v>
      </c>
      <c r="F49" s="335">
        <v>1002.1</v>
      </c>
      <c r="G49" s="335">
        <v>1306.8</v>
      </c>
      <c r="H49" s="335">
        <f>G49</f>
        <v>1306.8</v>
      </c>
      <c r="I49" s="335">
        <f>H49</f>
        <v>1306.8</v>
      </c>
      <c r="J49" s="335">
        <f>I49</f>
        <v>1306.8</v>
      </c>
    </row>
    <row r="50" spans="1:10" ht="38.25" x14ac:dyDescent="0.2">
      <c r="A50" s="49">
        <v>15</v>
      </c>
      <c r="B50" s="98" t="s">
        <v>206</v>
      </c>
      <c r="C50" s="98" t="s">
        <v>207</v>
      </c>
      <c r="D50" s="98" t="s">
        <v>205</v>
      </c>
      <c r="E50" s="171">
        <v>20</v>
      </c>
      <c r="F50" s="171">
        <v>20</v>
      </c>
      <c r="G50" s="171">
        <v>20</v>
      </c>
      <c r="H50" s="171">
        <v>20</v>
      </c>
      <c r="I50" s="171">
        <v>20</v>
      </c>
      <c r="J50" s="171">
        <v>21</v>
      </c>
    </row>
    <row r="51" spans="1:10" ht="16.5" customHeight="1" x14ac:dyDescent="0.2">
      <c r="A51" s="49"/>
      <c r="B51" s="484" t="s">
        <v>174</v>
      </c>
      <c r="C51" s="484"/>
      <c r="D51" s="484"/>
      <c r="E51" s="335">
        <v>368.8</v>
      </c>
      <c r="F51" s="335">
        <v>377.2</v>
      </c>
      <c r="G51" s="335">
        <v>833.7</v>
      </c>
      <c r="H51" s="335">
        <f>G51</f>
        <v>833.7</v>
      </c>
      <c r="I51" s="335">
        <f>H51</f>
        <v>833.7</v>
      </c>
      <c r="J51" s="335">
        <f>I51</f>
        <v>833.7</v>
      </c>
    </row>
    <row r="52" spans="1:10" ht="16.5" customHeight="1" x14ac:dyDescent="0.2">
      <c r="A52" s="329"/>
      <c r="B52" s="330"/>
      <c r="C52" s="330"/>
      <c r="D52" s="330"/>
      <c r="E52" s="331"/>
      <c r="F52" s="331"/>
      <c r="G52" s="331"/>
      <c r="H52" s="331"/>
      <c r="I52" s="331"/>
    </row>
    <row r="53" spans="1:10" ht="16.5" customHeight="1" x14ac:dyDescent="0.2">
      <c r="A53" s="329"/>
      <c r="B53" s="330"/>
      <c r="C53" s="330"/>
      <c r="D53" s="330"/>
      <c r="E53" s="331"/>
      <c r="F53" s="331"/>
      <c r="G53" s="331"/>
      <c r="H53" s="331"/>
      <c r="I53" s="331"/>
    </row>
    <row r="55" spans="1:10" ht="15.75" x14ac:dyDescent="0.25">
      <c r="A55" s="2" t="s">
        <v>86</v>
      </c>
    </row>
    <row r="57" spans="1:10" x14ac:dyDescent="0.2">
      <c r="F57" s="334">
        <f>F51+F49+F47+F45+F43</f>
        <v>5647.7</v>
      </c>
    </row>
  </sheetData>
  <mergeCells count="38">
    <mergeCell ref="B49:D49"/>
    <mergeCell ref="B51:D51"/>
    <mergeCell ref="B33:D33"/>
    <mergeCell ref="A34:A35"/>
    <mergeCell ref="B34:B35"/>
    <mergeCell ref="B36:D36"/>
    <mergeCell ref="A41:A42"/>
    <mergeCell ref="B41:B42"/>
    <mergeCell ref="B40:D40"/>
    <mergeCell ref="A37:A40"/>
    <mergeCell ref="B37:B39"/>
    <mergeCell ref="C37:C39"/>
    <mergeCell ref="B47:D47"/>
    <mergeCell ref="B43:D43"/>
    <mergeCell ref="B45:D45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J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2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V38"/>
  <sheetViews>
    <sheetView view="pageBreakPreview" zoomScale="90" zoomScaleNormal="80" zoomScaleSheetLayoutView="90" workbookViewId="0">
      <selection activeCell="J4" sqref="J4"/>
    </sheetView>
  </sheetViews>
  <sheetFormatPr defaultColWidth="9.140625" defaultRowHeight="15.75" x14ac:dyDescent="0.25"/>
  <cols>
    <col min="1" max="1" width="8.7109375" style="1" customWidth="1"/>
    <col min="2" max="2" width="79" style="2" customWidth="1"/>
    <col min="3" max="3" width="12" style="2" customWidth="1"/>
    <col min="4" max="4" width="15.7109375" style="2" customWidth="1"/>
    <col min="5" max="5" width="12.140625" style="2" customWidth="1"/>
    <col min="6" max="7" width="14.140625" style="2" customWidth="1"/>
    <col min="8" max="8" width="15.42578125" style="2" customWidth="1"/>
    <col min="9" max="9" width="15.140625" style="2" customWidth="1"/>
    <col min="10" max="10" width="12.42578125" style="2" customWidth="1"/>
    <col min="11" max="256" width="9.140625" style="2"/>
  </cols>
  <sheetData>
    <row r="1" spans="1:10" ht="72.75" customHeight="1" x14ac:dyDescent="0.25">
      <c r="A1" s="4"/>
      <c r="F1" s="493" t="s">
        <v>208</v>
      </c>
      <c r="G1" s="493"/>
      <c r="H1" s="493"/>
      <c r="I1" s="493"/>
    </row>
    <row r="2" spans="1:10" ht="37.5" customHeight="1" x14ac:dyDescent="0.25">
      <c r="A2" s="494" t="s">
        <v>209</v>
      </c>
      <c r="B2" s="494"/>
      <c r="C2" s="494"/>
      <c r="D2" s="494"/>
      <c r="E2" s="494"/>
      <c r="F2" s="494"/>
      <c r="G2" s="494"/>
    </row>
    <row r="3" spans="1:10" ht="37.5" customHeight="1" x14ac:dyDescent="0.25">
      <c r="A3" s="437" t="s">
        <v>1</v>
      </c>
      <c r="B3" s="438" t="s">
        <v>210</v>
      </c>
      <c r="C3" s="438" t="s">
        <v>3</v>
      </c>
      <c r="D3" s="438" t="s">
        <v>211</v>
      </c>
      <c r="E3" s="498" t="s">
        <v>212</v>
      </c>
      <c r="F3" s="494"/>
      <c r="G3" s="494"/>
      <c r="H3" s="494"/>
      <c r="I3" s="494"/>
      <c r="J3" s="494"/>
    </row>
    <row r="4" spans="1:10" ht="64.5" customHeight="1" x14ac:dyDescent="0.25">
      <c r="A4" s="437"/>
      <c r="B4" s="438"/>
      <c r="C4" s="438"/>
      <c r="D4" s="438"/>
      <c r="E4" s="8" t="str">
        <f>Мун.задания!E7</f>
        <v>год предшедствующий отчетному</v>
      </c>
      <c r="F4" s="8" t="str">
        <f>'Ресурсное обеспечение'!F4</f>
        <v>Отчетный финансовый год</v>
      </c>
      <c r="G4" s="8" t="str">
        <f>'Ресурсное обеспечение'!G4</f>
        <v>Текущий финансовый год</v>
      </c>
      <c r="H4" s="8" t="str">
        <f>'Ресурсное обеспечение'!H4</f>
        <v>Очередной финансовый год</v>
      </c>
      <c r="I4" s="8" t="str">
        <f>'Ресурсное обеспечение'!I4</f>
        <v>Первый год планового периода</v>
      </c>
      <c r="J4" s="367" t="str">
        <f>'Ресурсное обеспечение'!J4</f>
        <v>Второй год планового периода</v>
      </c>
    </row>
    <row r="5" spans="1:10" ht="25.5" customHeight="1" x14ac:dyDescent="0.25">
      <c r="A5" s="437"/>
      <c r="B5" s="438"/>
      <c r="C5" s="438"/>
      <c r="D5" s="438"/>
      <c r="E5" s="495">
        <v>2022</v>
      </c>
      <c r="F5" s="495">
        <v>2023</v>
      </c>
      <c r="G5" s="495">
        <v>2024</v>
      </c>
      <c r="H5" s="465">
        <v>2025</v>
      </c>
      <c r="I5" s="465">
        <v>2026</v>
      </c>
      <c r="J5" s="465">
        <v>2027</v>
      </c>
    </row>
    <row r="6" spans="1:10" ht="25.5" customHeight="1" x14ac:dyDescent="0.25">
      <c r="A6" s="437"/>
      <c r="B6" s="438"/>
      <c r="C6" s="438"/>
      <c r="D6" s="438"/>
      <c r="E6" s="496"/>
      <c r="F6" s="496"/>
      <c r="G6" s="496"/>
      <c r="H6" s="465"/>
      <c r="I6" s="465"/>
      <c r="J6" s="465"/>
    </row>
    <row r="7" spans="1:10" ht="25.5" customHeight="1" x14ac:dyDescent="0.25">
      <c r="A7" s="437"/>
      <c r="B7" s="438"/>
      <c r="C7" s="438"/>
      <c r="D7" s="438"/>
      <c r="E7" s="497"/>
      <c r="F7" s="497"/>
      <c r="G7" s="497"/>
      <c r="H7" s="465"/>
      <c r="I7" s="465"/>
      <c r="J7" s="465"/>
    </row>
    <row r="8" spans="1:10" ht="53.25" customHeight="1" x14ac:dyDescent="0.25">
      <c r="A8" s="446" t="s">
        <v>213</v>
      </c>
      <c r="B8" s="446"/>
      <c r="C8" s="446"/>
      <c r="D8" s="446"/>
      <c r="E8" s="446"/>
      <c r="F8" s="446"/>
      <c r="G8" s="446"/>
    </row>
    <row r="9" spans="1:10" ht="33" customHeight="1" x14ac:dyDescent="0.25">
      <c r="A9" s="501" t="s">
        <v>214</v>
      </c>
      <c r="B9" s="501"/>
      <c r="C9" s="501"/>
      <c r="D9" s="501"/>
      <c r="E9" s="501"/>
      <c r="F9" s="501"/>
      <c r="G9" s="501"/>
    </row>
    <row r="10" spans="1:10" ht="43.5" customHeight="1" x14ac:dyDescent="0.25">
      <c r="A10" s="21" t="s">
        <v>24</v>
      </c>
      <c r="B10" s="103" t="s">
        <v>25</v>
      </c>
      <c r="C10" s="22" t="s">
        <v>15</v>
      </c>
      <c r="D10" s="159" t="s">
        <v>215</v>
      </c>
      <c r="E10" s="159">
        <f t="shared" ref="E10" si="0">329/450*1000</f>
        <v>731.1111111111112</v>
      </c>
      <c r="F10" s="159">
        <v>485.6</v>
      </c>
      <c r="G10" s="159">
        <v>753.12</v>
      </c>
      <c r="H10" s="159">
        <v>753.12</v>
      </c>
      <c r="I10" s="159">
        <v>753.12</v>
      </c>
      <c r="J10" s="159">
        <v>753.12</v>
      </c>
    </row>
    <row r="11" spans="1:10" ht="84" customHeight="1" x14ac:dyDescent="0.25">
      <c r="A11" s="11" t="s">
        <v>216</v>
      </c>
      <c r="B11" s="20" t="s">
        <v>27</v>
      </c>
      <c r="C11" s="22" t="s">
        <v>15</v>
      </c>
      <c r="D11" s="104" t="s">
        <v>215</v>
      </c>
      <c r="E11" s="22">
        <v>50</v>
      </c>
      <c r="F11" s="13">
        <v>100</v>
      </c>
      <c r="G11" s="13" t="s">
        <v>513</v>
      </c>
      <c r="H11" s="13" t="s">
        <v>513</v>
      </c>
      <c r="I11" s="13" t="s">
        <v>513</v>
      </c>
      <c r="J11" s="13" t="s">
        <v>513</v>
      </c>
    </row>
    <row r="12" spans="1:10" ht="87.75" customHeight="1" x14ac:dyDescent="0.25">
      <c r="A12" s="11" t="s">
        <v>28</v>
      </c>
      <c r="B12" s="12" t="s">
        <v>511</v>
      </c>
      <c r="C12" s="13" t="s">
        <v>15</v>
      </c>
      <c r="D12" s="8" t="s">
        <v>215</v>
      </c>
      <c r="E12" s="13">
        <v>100</v>
      </c>
      <c r="F12" s="13">
        <v>100</v>
      </c>
      <c r="G12" s="314" t="s">
        <v>513</v>
      </c>
      <c r="H12" s="314" t="s">
        <v>513</v>
      </c>
      <c r="I12" s="314" t="s">
        <v>513</v>
      </c>
      <c r="J12" s="314" t="s">
        <v>513</v>
      </c>
    </row>
    <row r="13" spans="1:10" ht="60" customHeight="1" x14ac:dyDescent="0.25">
      <c r="A13" s="11" t="s">
        <v>245</v>
      </c>
      <c r="B13" s="322" t="s">
        <v>510</v>
      </c>
      <c r="C13" s="22" t="s">
        <v>15</v>
      </c>
      <c r="D13" s="159" t="s">
        <v>215</v>
      </c>
      <c r="E13" s="13" t="s">
        <v>513</v>
      </c>
      <c r="F13" s="13" t="s">
        <v>513</v>
      </c>
      <c r="G13" s="320">
        <v>100</v>
      </c>
      <c r="H13" s="320">
        <v>100</v>
      </c>
      <c r="I13" s="320">
        <v>100</v>
      </c>
      <c r="J13" s="320">
        <v>100</v>
      </c>
    </row>
    <row r="14" spans="1:10" ht="85.5" customHeight="1" x14ac:dyDescent="0.25">
      <c r="A14" s="11" t="s">
        <v>249</v>
      </c>
      <c r="B14" s="322" t="s">
        <v>512</v>
      </c>
      <c r="C14" s="22" t="s">
        <v>15</v>
      </c>
      <c r="D14" s="104" t="s">
        <v>215</v>
      </c>
      <c r="E14" s="314" t="s">
        <v>513</v>
      </c>
      <c r="F14" s="314" t="s">
        <v>513</v>
      </c>
      <c r="G14" s="320">
        <v>100</v>
      </c>
      <c r="H14" s="320">
        <v>100</v>
      </c>
      <c r="I14" s="320">
        <v>100</v>
      </c>
      <c r="J14" s="320">
        <v>100</v>
      </c>
    </row>
    <row r="15" spans="1:10" ht="45.75" customHeight="1" x14ac:dyDescent="0.25">
      <c r="A15" s="502" t="s">
        <v>29</v>
      </c>
      <c r="B15" s="502"/>
      <c r="C15" s="503"/>
      <c r="D15" s="503"/>
      <c r="E15" s="502"/>
      <c r="F15" s="502"/>
      <c r="G15" s="504"/>
    </row>
    <row r="16" spans="1:10" ht="85.5" customHeight="1" x14ac:dyDescent="0.25">
      <c r="A16" s="11" t="s">
        <v>217</v>
      </c>
      <c r="B16" s="322" t="s">
        <v>31</v>
      </c>
      <c r="C16" s="338" t="s">
        <v>15</v>
      </c>
      <c r="D16" s="338" t="s">
        <v>218</v>
      </c>
      <c r="E16" s="343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</row>
    <row r="17" spans="1:10" ht="74.25" customHeight="1" x14ac:dyDescent="0.25">
      <c r="A17" s="11" t="s">
        <v>219</v>
      </c>
      <c r="B17" s="322" t="s">
        <v>529</v>
      </c>
      <c r="C17" s="320" t="s">
        <v>15</v>
      </c>
      <c r="D17" s="338" t="s">
        <v>215</v>
      </c>
      <c r="E17" s="344">
        <v>100</v>
      </c>
      <c r="F17" s="25">
        <v>100</v>
      </c>
      <c r="G17" s="25"/>
      <c r="H17" s="25"/>
      <c r="I17" s="25"/>
      <c r="J17" s="25"/>
    </row>
    <row r="18" spans="1:10" ht="63.75" customHeight="1" x14ac:dyDescent="0.25">
      <c r="A18" s="11" t="s">
        <v>220</v>
      </c>
      <c r="B18" s="322" t="s">
        <v>32</v>
      </c>
      <c r="C18" s="338" t="s">
        <v>15</v>
      </c>
      <c r="D18" s="338" t="s">
        <v>215</v>
      </c>
      <c r="E18" s="339">
        <v>5.4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0" ht="72.75" customHeight="1" x14ac:dyDescent="0.25">
      <c r="A19" s="11" t="s">
        <v>33</v>
      </c>
      <c r="B19" s="322" t="s">
        <v>34</v>
      </c>
      <c r="C19" s="324" t="s">
        <v>15</v>
      </c>
      <c r="D19" s="338" t="s">
        <v>215</v>
      </c>
      <c r="E19" s="345">
        <v>5.57</v>
      </c>
      <c r="F19" s="26">
        <v>5.57</v>
      </c>
      <c r="G19" s="26">
        <v>5.57</v>
      </c>
      <c r="H19" s="26">
        <v>5.57</v>
      </c>
      <c r="I19" s="26">
        <v>5.57</v>
      </c>
      <c r="J19" s="26">
        <v>5.57</v>
      </c>
    </row>
    <row r="20" spans="1:10" ht="65.25" customHeight="1" x14ac:dyDescent="0.25">
      <c r="A20" s="11" t="s">
        <v>35</v>
      </c>
      <c r="B20" s="341" t="s">
        <v>37</v>
      </c>
      <c r="C20" s="324" t="s">
        <v>15</v>
      </c>
      <c r="D20" s="338" t="s">
        <v>215</v>
      </c>
      <c r="E20" s="346">
        <v>100</v>
      </c>
      <c r="F20" s="323">
        <v>100</v>
      </c>
      <c r="G20" s="323">
        <v>100</v>
      </c>
      <c r="H20" s="323">
        <v>100</v>
      </c>
      <c r="I20" s="323">
        <v>100</v>
      </c>
      <c r="J20" s="323">
        <v>100</v>
      </c>
    </row>
    <row r="21" spans="1:10" ht="82.5" customHeight="1" x14ac:dyDescent="0.25">
      <c r="A21" s="11" t="s">
        <v>36</v>
      </c>
      <c r="B21" s="341" t="s">
        <v>221</v>
      </c>
      <c r="C21" s="324" t="s">
        <v>15</v>
      </c>
      <c r="D21" s="338" t="s">
        <v>215</v>
      </c>
      <c r="E21" s="347">
        <v>100</v>
      </c>
      <c r="F21" s="320">
        <v>100</v>
      </c>
      <c r="G21" s="26">
        <v>100</v>
      </c>
      <c r="H21" s="26">
        <v>100</v>
      </c>
      <c r="I21" s="26">
        <v>100</v>
      </c>
      <c r="J21" s="26">
        <v>100</v>
      </c>
    </row>
    <row r="22" spans="1:10" ht="70.5" customHeight="1" x14ac:dyDescent="0.25">
      <c r="A22" s="11" t="s">
        <v>38</v>
      </c>
      <c r="B22" s="342" t="s">
        <v>514</v>
      </c>
      <c r="C22" s="324" t="s">
        <v>15</v>
      </c>
      <c r="D22" s="338" t="s">
        <v>215</v>
      </c>
      <c r="E22" s="348"/>
      <c r="F22" s="309"/>
      <c r="G22" s="323">
        <v>100</v>
      </c>
      <c r="H22" s="323">
        <v>100</v>
      </c>
      <c r="I22" s="323">
        <v>100</v>
      </c>
      <c r="J22" s="323">
        <v>100</v>
      </c>
    </row>
    <row r="23" spans="1:10" ht="85.5" customHeight="1" x14ac:dyDescent="0.25">
      <c r="A23" s="11" t="s">
        <v>39</v>
      </c>
      <c r="B23" s="342" t="s">
        <v>515</v>
      </c>
      <c r="C23" s="324" t="s">
        <v>15</v>
      </c>
      <c r="D23" s="338" t="s">
        <v>215</v>
      </c>
      <c r="E23" s="348"/>
      <c r="F23" s="338"/>
      <c r="G23" s="323">
        <v>100</v>
      </c>
      <c r="H23" s="323">
        <v>100</v>
      </c>
      <c r="I23" s="323">
        <v>100</v>
      </c>
      <c r="J23" s="323">
        <v>100</v>
      </c>
    </row>
    <row r="24" spans="1:10" ht="85.5" customHeight="1" x14ac:dyDescent="0.25">
      <c r="A24" s="11" t="s">
        <v>286</v>
      </c>
      <c r="B24" s="342" t="s">
        <v>516</v>
      </c>
      <c r="C24" s="324" t="s">
        <v>15</v>
      </c>
      <c r="D24" s="338" t="s">
        <v>215</v>
      </c>
      <c r="E24" s="348"/>
      <c r="F24" s="338"/>
      <c r="G24" s="323">
        <v>100</v>
      </c>
      <c r="H24" s="323">
        <v>100</v>
      </c>
      <c r="I24" s="323">
        <v>100</v>
      </c>
      <c r="J24" s="323">
        <v>100</v>
      </c>
    </row>
    <row r="25" spans="1:10" ht="102.75" customHeight="1" x14ac:dyDescent="0.25">
      <c r="A25" s="11" t="s">
        <v>291</v>
      </c>
      <c r="B25" s="342" t="s">
        <v>530</v>
      </c>
      <c r="C25" s="324" t="s">
        <v>15</v>
      </c>
      <c r="D25" s="338" t="s">
        <v>215</v>
      </c>
      <c r="E25" s="348">
        <v>100</v>
      </c>
      <c r="F25" s="309">
        <v>100</v>
      </c>
      <c r="G25" s="26"/>
      <c r="H25" s="26"/>
      <c r="I25" s="26"/>
      <c r="J25" s="26"/>
    </row>
    <row r="26" spans="1:10" ht="44.25" customHeight="1" x14ac:dyDescent="0.25">
      <c r="A26" s="502" t="s">
        <v>468</v>
      </c>
      <c r="B26" s="504"/>
      <c r="C26" s="504"/>
      <c r="D26" s="504"/>
      <c r="E26" s="504"/>
      <c r="F26" s="504"/>
      <c r="G26" s="504"/>
    </row>
    <row r="27" spans="1:10" ht="58.5" customHeight="1" x14ac:dyDescent="0.25">
      <c r="A27" s="7" t="s">
        <v>40</v>
      </c>
      <c r="B27" s="17" t="s">
        <v>517</v>
      </c>
      <c r="C27" s="13" t="s">
        <v>15</v>
      </c>
      <c r="D27" s="8" t="s">
        <v>215</v>
      </c>
      <c r="E27" s="8">
        <v>71</v>
      </c>
      <c r="F27" s="8">
        <v>71</v>
      </c>
      <c r="G27" s="8">
        <v>71</v>
      </c>
      <c r="H27" s="267">
        <v>71</v>
      </c>
      <c r="I27" s="253">
        <v>71</v>
      </c>
      <c r="J27" s="367">
        <v>71</v>
      </c>
    </row>
    <row r="28" spans="1:10" ht="42" customHeight="1" x14ac:dyDescent="0.25">
      <c r="A28" s="505" t="s">
        <v>222</v>
      </c>
      <c r="B28" s="505"/>
      <c r="C28" s="505"/>
      <c r="D28" s="505"/>
      <c r="E28" s="505"/>
    </row>
    <row r="29" spans="1:10" ht="40.5" customHeight="1" x14ac:dyDescent="0.25">
      <c r="A29" s="30" t="s">
        <v>43</v>
      </c>
      <c r="B29" s="17" t="s">
        <v>223</v>
      </c>
      <c r="C29" s="8" t="s">
        <v>15</v>
      </c>
      <c r="D29" s="8" t="s">
        <v>215</v>
      </c>
      <c r="E29" s="8">
        <v>81.5</v>
      </c>
      <c r="F29" s="8">
        <v>82</v>
      </c>
      <c r="G29" s="8">
        <v>83</v>
      </c>
      <c r="H29" s="8">
        <v>83</v>
      </c>
      <c r="I29" s="253">
        <v>83</v>
      </c>
      <c r="J29" s="367">
        <v>83</v>
      </c>
    </row>
    <row r="30" spans="1:10" ht="26.25" customHeight="1" x14ac:dyDescent="0.25">
      <c r="A30" s="500" t="s">
        <v>224</v>
      </c>
      <c r="B30" s="500"/>
      <c r="C30" s="500"/>
      <c r="D30" s="500"/>
      <c r="E30" s="500"/>
    </row>
    <row r="31" spans="1:10" ht="46.5" customHeight="1" x14ac:dyDescent="0.25">
      <c r="A31" s="30" t="s">
        <v>225</v>
      </c>
      <c r="B31" s="17" t="s">
        <v>47</v>
      </c>
      <c r="C31" s="8" t="s">
        <v>15</v>
      </c>
      <c r="D31" s="8" t="s">
        <v>215</v>
      </c>
      <c r="E31" s="8">
        <v>79.06</v>
      </c>
      <c r="F31" s="8">
        <v>82</v>
      </c>
      <c r="G31" s="8">
        <v>84</v>
      </c>
      <c r="H31" s="8">
        <v>86</v>
      </c>
      <c r="I31" s="253">
        <v>86</v>
      </c>
      <c r="J31" s="367">
        <v>86</v>
      </c>
    </row>
    <row r="32" spans="1:10" ht="46.5" customHeight="1" x14ac:dyDescent="0.25">
      <c r="A32" s="30" t="s">
        <v>48</v>
      </c>
      <c r="B32" s="17" t="s">
        <v>49</v>
      </c>
      <c r="C32" s="8" t="s">
        <v>15</v>
      </c>
      <c r="D32" s="8" t="s">
        <v>215</v>
      </c>
      <c r="E32" s="8">
        <v>215</v>
      </c>
      <c r="F32" s="8">
        <v>215</v>
      </c>
      <c r="G32" s="8">
        <v>215</v>
      </c>
      <c r="H32" s="8">
        <v>215</v>
      </c>
      <c r="I32" s="253">
        <v>215</v>
      </c>
      <c r="J32" s="367">
        <v>215</v>
      </c>
    </row>
    <row r="33" spans="1:10" ht="46.5" customHeight="1" x14ac:dyDescent="0.25">
      <c r="A33" s="30" t="s">
        <v>50</v>
      </c>
      <c r="B33" s="17" t="s">
        <v>226</v>
      </c>
      <c r="C33" s="8" t="s">
        <v>15</v>
      </c>
      <c r="D33" s="8" t="s">
        <v>227</v>
      </c>
      <c r="E33" s="32">
        <v>0.47</v>
      </c>
      <c r="F33" s="32">
        <v>0.62</v>
      </c>
      <c r="G33" s="32">
        <v>0.64</v>
      </c>
      <c r="H33" s="32">
        <v>0.64</v>
      </c>
      <c r="I33" s="32">
        <v>0.64</v>
      </c>
      <c r="J33" s="32">
        <v>0.64</v>
      </c>
    </row>
    <row r="34" spans="1:10" ht="41.25" customHeight="1" x14ac:dyDescent="0.25">
      <c r="A34" s="443" t="s">
        <v>52</v>
      </c>
      <c r="B34" s="499"/>
      <c r="C34" s="499"/>
      <c r="D34" s="499"/>
      <c r="E34" s="499"/>
      <c r="F34" s="499"/>
      <c r="G34" s="499"/>
      <c r="H34" s="499"/>
      <c r="I34" s="499"/>
      <c r="J34" s="499"/>
    </row>
    <row r="35" spans="1:10" ht="63.75" customHeight="1" x14ac:dyDescent="0.25">
      <c r="A35" s="30" t="s">
        <v>53</v>
      </c>
      <c r="B35" s="17" t="s">
        <v>54</v>
      </c>
      <c r="C35" s="8" t="s">
        <v>15</v>
      </c>
      <c r="D35" s="8" t="s">
        <v>227</v>
      </c>
      <c r="E35" s="33">
        <v>7.6999999999999999E-2</v>
      </c>
      <c r="F35" s="33">
        <v>9.2399999999999996E-2</v>
      </c>
      <c r="G35" s="33">
        <v>0.1079</v>
      </c>
      <c r="H35" s="33">
        <v>0.1079</v>
      </c>
      <c r="I35" s="33">
        <v>0.1079</v>
      </c>
      <c r="J35" s="33">
        <v>0.1079</v>
      </c>
    </row>
    <row r="36" spans="1:10" x14ac:dyDescent="0.25">
      <c r="A36" s="4"/>
      <c r="B36" s="106"/>
      <c r="C36" s="6"/>
      <c r="D36" s="6"/>
      <c r="E36" s="6"/>
      <c r="F36" s="6"/>
      <c r="G36" s="6"/>
      <c r="H36" s="6"/>
    </row>
    <row r="38" spans="1:10" s="50" customFormat="1" x14ac:dyDescent="0.25">
      <c r="A38" s="2" t="s">
        <v>86</v>
      </c>
    </row>
  </sheetData>
  <mergeCells count="20">
    <mergeCell ref="J5:J7"/>
    <mergeCell ref="E3:J3"/>
    <mergeCell ref="A34:J34"/>
    <mergeCell ref="A30:E30"/>
    <mergeCell ref="A8:G8"/>
    <mergeCell ref="A9:G9"/>
    <mergeCell ref="A15:G15"/>
    <mergeCell ref="A26:G26"/>
    <mergeCell ref="A28:E28"/>
    <mergeCell ref="F1:I1"/>
    <mergeCell ref="A2:G2"/>
    <mergeCell ref="A3:A7"/>
    <mergeCell ref="B3:B7"/>
    <mergeCell ref="C3:C7"/>
    <mergeCell ref="D3:D7"/>
    <mergeCell ref="E5:E7"/>
    <mergeCell ref="F5:F7"/>
    <mergeCell ref="G5:G7"/>
    <mergeCell ref="H5:H7"/>
    <mergeCell ref="I5:I7"/>
  </mergeCells>
  <printOptions gridLines="1"/>
  <pageMargins left="0.51180555555555496" right="0.51180555555555496" top="0.31527777777777799" bottom="0.35416666666666702" header="0.51180555555555496" footer="0.51180555555555496"/>
  <pageSetup paperSize="9" scale="66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X130"/>
  <sheetViews>
    <sheetView view="pageBreakPreview" zoomScale="90" zoomScaleNormal="80" zoomScaleSheetLayoutView="90" workbookViewId="0">
      <pane xSplit="3" ySplit="5" topLeftCell="L6" activePane="bottomRight" state="frozen"/>
      <selection activeCell="B15" sqref="B15"/>
      <selection pane="topRight"/>
      <selection pane="bottomLeft"/>
      <selection pane="bottomRight" activeCell="A2" sqref="A2:P2"/>
    </sheetView>
  </sheetViews>
  <sheetFormatPr defaultColWidth="9.140625" defaultRowHeight="18.75" x14ac:dyDescent="0.3"/>
  <cols>
    <col min="1" max="1" width="13" style="194" customWidth="1"/>
    <col min="2" max="2" width="80.42578125" style="223" customWidth="1"/>
    <col min="3" max="3" width="21.85546875" style="196" customWidth="1"/>
    <col min="4" max="5" width="9.140625" style="197"/>
    <col min="6" max="6" width="15.28515625" style="197" customWidth="1"/>
    <col min="7" max="7" width="10" style="197" customWidth="1"/>
    <col min="8" max="8" width="15.5703125" style="198" customWidth="1"/>
    <col min="9" max="9" width="15.5703125" style="198" hidden="1" customWidth="1"/>
    <col min="10" max="10" width="19.7109375" style="271" customWidth="1"/>
    <col min="11" max="11" width="17.42578125" style="381" customWidth="1"/>
    <col min="12" max="14" width="17.42578125" style="198" customWidth="1"/>
    <col min="15" max="15" width="19.140625" style="107" customWidth="1"/>
    <col min="16" max="16" width="54.28515625" style="221" customWidth="1"/>
    <col min="17" max="17" width="37.140625" style="108" customWidth="1"/>
    <col min="18" max="18" width="15.42578125" style="108" customWidth="1"/>
    <col min="19" max="19" width="21.140625" style="108" customWidth="1"/>
    <col min="20" max="71" width="9.140625" style="108"/>
    <col min="72" max="258" width="9.140625" style="2"/>
  </cols>
  <sheetData>
    <row r="1" spans="1:258" s="2" customFormat="1" ht="58.5" customHeight="1" x14ac:dyDescent="0.3">
      <c r="A1" s="358"/>
      <c r="B1" s="195"/>
      <c r="C1" s="196"/>
      <c r="D1" s="197"/>
      <c r="E1" s="197"/>
      <c r="F1" s="197"/>
      <c r="G1" s="197"/>
      <c r="H1" s="198"/>
      <c r="I1" s="198"/>
      <c r="J1" s="271"/>
      <c r="K1" s="381"/>
      <c r="L1" s="198"/>
      <c r="M1" s="198"/>
      <c r="N1" s="198"/>
      <c r="O1" s="509" t="s">
        <v>604</v>
      </c>
      <c r="P1" s="509"/>
      <c r="Q1" s="109"/>
      <c r="R1" s="110"/>
      <c r="S1" s="111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</row>
    <row r="2" spans="1:258" s="2" customFormat="1" ht="23.25" customHeight="1" x14ac:dyDescent="0.25">
      <c r="A2" s="510" t="s">
        <v>228</v>
      </c>
      <c r="B2" s="510"/>
      <c r="C2" s="510"/>
      <c r="D2" s="510"/>
      <c r="E2" s="510"/>
      <c r="F2" s="510"/>
      <c r="G2" s="510"/>
      <c r="H2" s="510"/>
      <c r="I2" s="510"/>
      <c r="J2" s="510"/>
      <c r="K2" s="510"/>
      <c r="L2" s="510"/>
      <c r="M2" s="510"/>
      <c r="N2" s="510"/>
      <c r="O2" s="510"/>
      <c r="P2" s="510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</row>
    <row r="3" spans="1:258" s="2" customFormat="1" ht="23.25" customHeight="1" x14ac:dyDescent="0.25">
      <c r="A3" s="506" t="s">
        <v>1</v>
      </c>
      <c r="B3" s="506" t="s">
        <v>229</v>
      </c>
      <c r="C3" s="506" t="s">
        <v>97</v>
      </c>
      <c r="D3" s="506" t="s">
        <v>91</v>
      </c>
      <c r="E3" s="506"/>
      <c r="F3" s="506"/>
      <c r="G3" s="506"/>
      <c r="H3" s="511" t="s">
        <v>230</v>
      </c>
      <c r="I3" s="511"/>
      <c r="J3" s="511"/>
      <c r="K3" s="511"/>
      <c r="L3" s="511"/>
      <c r="M3" s="511"/>
      <c r="N3" s="511"/>
      <c r="O3" s="511"/>
      <c r="P3" s="506" t="s">
        <v>231</v>
      </c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</row>
    <row r="4" spans="1:258" s="2" customFormat="1" ht="57.75" customHeight="1" x14ac:dyDescent="0.25">
      <c r="A4" s="506"/>
      <c r="B4" s="506"/>
      <c r="C4" s="506"/>
      <c r="D4" s="506"/>
      <c r="E4" s="506"/>
      <c r="F4" s="506"/>
      <c r="G4" s="506"/>
      <c r="H4" s="512" t="str">
        <f>'Показатели подпрограммы 1'!E4</f>
        <v>год предшедствующий отчетному</v>
      </c>
      <c r="I4" s="512" t="e">
        <f>'Показатели подпрограммы 1'!#REF!</f>
        <v>#REF!</v>
      </c>
      <c r="J4" s="513" t="str">
        <f>'Показатели подпрограммы 1'!F4</f>
        <v>Отчетный финансовый год</v>
      </c>
      <c r="K4" s="514" t="str">
        <f>'Показатели подпрограммы 1'!G4</f>
        <v>Текущий финансовый год</v>
      </c>
      <c r="L4" s="512" t="str">
        <f>'Показатели подпрограммы 1'!H4</f>
        <v>Очередной финансовый год</v>
      </c>
      <c r="M4" s="512" t="str">
        <f>'Показатели подпрограммы 1'!I4</f>
        <v>Первый год планового периода</v>
      </c>
      <c r="N4" s="512" t="str">
        <f>'Показатели подпрограммы 1'!J4</f>
        <v>Второй год планового периода</v>
      </c>
      <c r="O4" s="515" t="s">
        <v>93</v>
      </c>
      <c r="P4" s="506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</row>
    <row r="5" spans="1:258" s="2" customFormat="1" ht="24.75" customHeight="1" x14ac:dyDescent="0.25">
      <c r="A5" s="506"/>
      <c r="B5" s="506"/>
      <c r="C5" s="506"/>
      <c r="D5" s="506"/>
      <c r="E5" s="506"/>
      <c r="F5" s="506"/>
      <c r="G5" s="506"/>
      <c r="H5" s="512"/>
      <c r="I5" s="512"/>
      <c r="J5" s="513"/>
      <c r="K5" s="514"/>
      <c r="L5" s="512"/>
      <c r="M5" s="512"/>
      <c r="N5" s="512"/>
      <c r="O5" s="516"/>
      <c r="P5" s="506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</row>
    <row r="6" spans="1:258" s="2" customFormat="1" ht="42" customHeight="1" x14ac:dyDescent="0.25">
      <c r="A6" s="506"/>
      <c r="B6" s="506"/>
      <c r="C6" s="506"/>
      <c r="D6" s="199" t="s">
        <v>97</v>
      </c>
      <c r="E6" s="200" t="s">
        <v>98</v>
      </c>
      <c r="F6" s="200" t="s">
        <v>99</v>
      </c>
      <c r="G6" s="200" t="s">
        <v>100</v>
      </c>
      <c r="H6" s="201" t="s">
        <v>9</v>
      </c>
      <c r="I6" s="201"/>
      <c r="J6" s="272" t="s">
        <v>10</v>
      </c>
      <c r="K6" s="382" t="s">
        <v>11</v>
      </c>
      <c r="L6" s="296" t="s">
        <v>12</v>
      </c>
      <c r="M6" s="296" t="s">
        <v>482</v>
      </c>
      <c r="N6" s="378" t="s">
        <v>562</v>
      </c>
      <c r="O6" s="517"/>
      <c r="P6" s="506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</row>
    <row r="7" spans="1:258" ht="26.25" customHeight="1" x14ac:dyDescent="0.25">
      <c r="A7" s="518" t="s">
        <v>213</v>
      </c>
      <c r="B7" s="518"/>
      <c r="C7" s="518"/>
      <c r="D7" s="518"/>
      <c r="E7" s="518"/>
      <c r="F7" s="518"/>
      <c r="G7" s="518"/>
      <c r="H7" s="518"/>
      <c r="I7" s="518"/>
      <c r="J7" s="518"/>
      <c r="K7" s="518"/>
      <c r="L7" s="518"/>
      <c r="M7" s="518"/>
      <c r="N7" s="518"/>
      <c r="O7" s="518"/>
      <c r="P7" s="518"/>
    </row>
    <row r="8" spans="1:258" ht="24" customHeight="1" x14ac:dyDescent="0.25">
      <c r="A8" s="519" t="s">
        <v>214</v>
      </c>
      <c r="B8" s="519"/>
      <c r="C8" s="519"/>
      <c r="D8" s="519"/>
      <c r="E8" s="519"/>
      <c r="F8" s="519"/>
      <c r="G8" s="519"/>
      <c r="H8" s="519"/>
      <c r="I8" s="519"/>
      <c r="J8" s="519"/>
      <c r="K8" s="519"/>
      <c r="L8" s="519"/>
      <c r="M8" s="519"/>
      <c r="N8" s="519"/>
      <c r="O8" s="519"/>
      <c r="P8" s="519"/>
    </row>
    <row r="9" spans="1:258" ht="78.75" customHeight="1" x14ac:dyDescent="0.25">
      <c r="A9" s="202" t="s">
        <v>24</v>
      </c>
      <c r="B9" s="179" t="s">
        <v>232</v>
      </c>
      <c r="C9" s="200" t="s">
        <v>233</v>
      </c>
      <c r="D9" s="201" t="s">
        <v>107</v>
      </c>
      <c r="E9" s="200" t="s">
        <v>234</v>
      </c>
      <c r="F9" s="201" t="s">
        <v>235</v>
      </c>
      <c r="G9" s="201" t="s">
        <v>236</v>
      </c>
      <c r="H9" s="165">
        <v>16888.2</v>
      </c>
      <c r="I9" s="165"/>
      <c r="J9" s="273">
        <v>18476.3</v>
      </c>
      <c r="K9" s="383">
        <v>21180.9</v>
      </c>
      <c r="L9" s="165">
        <v>24206.1</v>
      </c>
      <c r="M9" s="165">
        <f>L9</f>
        <v>24206.1</v>
      </c>
      <c r="N9" s="165">
        <f>M9</f>
        <v>24206.1</v>
      </c>
      <c r="O9" s="165">
        <f>SUM(H9:N9)</f>
        <v>129163.70000000001</v>
      </c>
      <c r="P9" s="520" t="s">
        <v>565</v>
      </c>
    </row>
    <row r="10" spans="1:258" ht="63" customHeight="1" x14ac:dyDescent="0.25">
      <c r="A10" s="202" t="s">
        <v>26</v>
      </c>
      <c r="B10" s="179" t="s">
        <v>237</v>
      </c>
      <c r="C10" s="200" t="s">
        <v>233</v>
      </c>
      <c r="D10" s="201" t="s">
        <v>107</v>
      </c>
      <c r="E10" s="200" t="s">
        <v>234</v>
      </c>
      <c r="F10" s="201" t="s">
        <v>238</v>
      </c>
      <c r="G10" s="200" t="s">
        <v>239</v>
      </c>
      <c r="H10" s="165">
        <v>5391.6</v>
      </c>
      <c r="I10" s="165"/>
      <c r="J10" s="273">
        <v>6267.4</v>
      </c>
      <c r="K10" s="383">
        <v>6688.3</v>
      </c>
      <c r="L10" s="165">
        <v>6920.9</v>
      </c>
      <c r="M10" s="165">
        <f>L10</f>
        <v>6920.9</v>
      </c>
      <c r="N10" s="165">
        <f t="shared" ref="N10:N22" si="0">M10</f>
        <v>6920.9</v>
      </c>
      <c r="O10" s="165">
        <f t="shared" ref="O10:O22" si="1">SUM(H10:N10)</f>
        <v>39110</v>
      </c>
      <c r="P10" s="521"/>
    </row>
    <row r="11" spans="1:258" s="307" customFormat="1" ht="79.5" customHeight="1" x14ac:dyDescent="0.25">
      <c r="A11" s="285" t="s">
        <v>28</v>
      </c>
      <c r="B11" s="286" t="s">
        <v>446</v>
      </c>
      <c r="C11" s="287" t="s">
        <v>233</v>
      </c>
      <c r="D11" s="288" t="s">
        <v>107</v>
      </c>
      <c r="E11" s="287" t="s">
        <v>234</v>
      </c>
      <c r="F11" s="288" t="s">
        <v>435</v>
      </c>
      <c r="G11" s="287" t="s">
        <v>434</v>
      </c>
      <c r="H11" s="165">
        <v>537</v>
      </c>
      <c r="I11" s="165"/>
      <c r="J11" s="273">
        <v>0</v>
      </c>
      <c r="K11" s="384">
        <v>0</v>
      </c>
      <c r="L11" s="297">
        <v>0</v>
      </c>
      <c r="M11" s="297">
        <v>0</v>
      </c>
      <c r="N11" s="165">
        <f t="shared" si="0"/>
        <v>0</v>
      </c>
      <c r="O11" s="165">
        <f t="shared" si="1"/>
        <v>537</v>
      </c>
      <c r="P11" s="5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  <c r="FL11" s="239"/>
      <c r="FM11" s="239"/>
      <c r="FN11" s="239"/>
      <c r="FO11" s="239"/>
      <c r="FP11" s="239"/>
      <c r="FQ11" s="239"/>
      <c r="FR11" s="239"/>
      <c r="FS11" s="239"/>
      <c r="FT11" s="239"/>
      <c r="FU11" s="239"/>
      <c r="FV11" s="239"/>
      <c r="FW11" s="239"/>
      <c r="FX11" s="239"/>
      <c r="FY11" s="239"/>
      <c r="FZ11" s="239"/>
      <c r="GA11" s="239"/>
      <c r="GB11" s="239"/>
      <c r="GC11" s="239"/>
      <c r="GD11" s="239"/>
      <c r="GE11" s="239"/>
      <c r="GF11" s="239"/>
      <c r="GG11" s="239"/>
      <c r="GH11" s="239"/>
      <c r="GI11" s="239"/>
      <c r="GJ11" s="239"/>
      <c r="GK11" s="239"/>
      <c r="GL11" s="239"/>
      <c r="GM11" s="239"/>
      <c r="GN11" s="239"/>
      <c r="GO11" s="239"/>
      <c r="GP11" s="239"/>
      <c r="GQ11" s="239"/>
      <c r="GR11" s="239"/>
      <c r="GS11" s="239"/>
      <c r="GT11" s="239"/>
      <c r="GU11" s="239"/>
      <c r="GV11" s="239"/>
      <c r="GW11" s="239"/>
      <c r="GX11" s="239"/>
      <c r="GY11" s="239"/>
      <c r="GZ11" s="239"/>
      <c r="HA11" s="239"/>
      <c r="HB11" s="239"/>
      <c r="HC11" s="239"/>
      <c r="HD11" s="239"/>
      <c r="HE11" s="239"/>
      <c r="HF11" s="239"/>
      <c r="HG11" s="239"/>
      <c r="HH11" s="239"/>
      <c r="HI11" s="239"/>
      <c r="HJ11" s="239"/>
      <c r="HK11" s="239"/>
      <c r="HL11" s="239"/>
      <c r="HM11" s="239"/>
      <c r="HN11" s="239"/>
      <c r="HO11" s="239"/>
      <c r="HP11" s="239"/>
      <c r="HQ11" s="239"/>
      <c r="HR11" s="239"/>
      <c r="HS11" s="239"/>
      <c r="HT11" s="239"/>
      <c r="HU11" s="239"/>
      <c r="HV11" s="239"/>
      <c r="HW11" s="239"/>
      <c r="HX11" s="239"/>
      <c r="HY11" s="239"/>
      <c r="HZ11" s="239"/>
      <c r="IA11" s="239"/>
      <c r="IB11" s="239"/>
      <c r="IC11" s="239"/>
      <c r="ID11" s="239"/>
      <c r="IE11" s="239"/>
      <c r="IF11" s="239"/>
      <c r="IG11" s="239"/>
      <c r="IH11" s="239"/>
      <c r="II11" s="239"/>
      <c r="IJ11" s="239"/>
      <c r="IK11" s="239"/>
      <c r="IL11" s="239"/>
      <c r="IM11" s="239"/>
      <c r="IN11" s="239"/>
      <c r="IO11" s="239"/>
      <c r="IP11" s="239"/>
      <c r="IQ11" s="239"/>
      <c r="IR11" s="239"/>
      <c r="IS11" s="239"/>
      <c r="IT11" s="239"/>
      <c r="IU11" s="239"/>
      <c r="IV11" s="239"/>
      <c r="IW11" s="239"/>
      <c r="IX11" s="239"/>
    </row>
    <row r="12" spans="1:258" s="307" customFormat="1" ht="79.5" customHeight="1" x14ac:dyDescent="0.25">
      <c r="A12" s="285" t="s">
        <v>245</v>
      </c>
      <c r="B12" s="286" t="s">
        <v>355</v>
      </c>
      <c r="C12" s="287" t="s">
        <v>233</v>
      </c>
      <c r="D12" s="288" t="s">
        <v>107</v>
      </c>
      <c r="E12" s="287" t="s">
        <v>234</v>
      </c>
      <c r="F12" s="288" t="s">
        <v>356</v>
      </c>
      <c r="G12" s="287" t="s">
        <v>239</v>
      </c>
      <c r="H12" s="165">
        <v>194</v>
      </c>
      <c r="I12" s="165"/>
      <c r="J12" s="273">
        <v>350</v>
      </c>
      <c r="K12" s="384">
        <v>700</v>
      </c>
      <c r="L12" s="297">
        <v>0</v>
      </c>
      <c r="M12" s="297">
        <v>0</v>
      </c>
      <c r="N12" s="165">
        <f t="shared" si="0"/>
        <v>0</v>
      </c>
      <c r="O12" s="165">
        <f t="shared" si="1"/>
        <v>1244</v>
      </c>
      <c r="P12" s="5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  <c r="FL12" s="239"/>
      <c r="FM12" s="239"/>
      <c r="FN12" s="239"/>
      <c r="FO12" s="239"/>
      <c r="FP12" s="239"/>
      <c r="FQ12" s="239"/>
      <c r="FR12" s="239"/>
      <c r="FS12" s="239"/>
      <c r="FT12" s="239"/>
      <c r="FU12" s="239"/>
      <c r="FV12" s="239"/>
      <c r="FW12" s="239"/>
      <c r="FX12" s="239"/>
      <c r="FY12" s="239"/>
      <c r="FZ12" s="239"/>
      <c r="GA12" s="239"/>
      <c r="GB12" s="239"/>
      <c r="GC12" s="239"/>
      <c r="GD12" s="239"/>
      <c r="GE12" s="239"/>
      <c r="GF12" s="239"/>
      <c r="GG12" s="239"/>
      <c r="GH12" s="239"/>
      <c r="GI12" s="239"/>
      <c r="GJ12" s="239"/>
      <c r="GK12" s="239"/>
      <c r="GL12" s="239"/>
      <c r="GM12" s="239"/>
      <c r="GN12" s="239"/>
      <c r="GO12" s="239"/>
      <c r="GP12" s="239"/>
      <c r="GQ12" s="239"/>
      <c r="GR12" s="239"/>
      <c r="GS12" s="239"/>
      <c r="GT12" s="239"/>
      <c r="GU12" s="239"/>
      <c r="GV12" s="239"/>
      <c r="GW12" s="239"/>
      <c r="GX12" s="239"/>
      <c r="GY12" s="239"/>
      <c r="GZ12" s="239"/>
      <c r="HA12" s="239"/>
      <c r="HB12" s="239"/>
      <c r="HC12" s="239"/>
      <c r="HD12" s="239"/>
      <c r="HE12" s="239"/>
      <c r="HF12" s="239"/>
      <c r="HG12" s="239"/>
      <c r="HH12" s="239"/>
      <c r="HI12" s="239"/>
      <c r="HJ12" s="239"/>
      <c r="HK12" s="239"/>
      <c r="HL12" s="239"/>
      <c r="HM12" s="239"/>
      <c r="HN12" s="239"/>
      <c r="HO12" s="239"/>
      <c r="HP12" s="239"/>
      <c r="HQ12" s="239"/>
      <c r="HR12" s="239"/>
      <c r="HS12" s="239"/>
      <c r="HT12" s="239"/>
      <c r="HU12" s="239"/>
      <c r="HV12" s="239"/>
      <c r="HW12" s="239"/>
      <c r="HX12" s="239"/>
      <c r="HY12" s="239"/>
      <c r="HZ12" s="239"/>
      <c r="IA12" s="239"/>
      <c r="IB12" s="239"/>
      <c r="IC12" s="239"/>
      <c r="ID12" s="239"/>
      <c r="IE12" s="239"/>
      <c r="IF12" s="239"/>
      <c r="IG12" s="239"/>
      <c r="IH12" s="239"/>
      <c r="II12" s="239"/>
      <c r="IJ12" s="239"/>
      <c r="IK12" s="239"/>
      <c r="IL12" s="239"/>
      <c r="IM12" s="239"/>
      <c r="IN12" s="239"/>
      <c r="IO12" s="239"/>
      <c r="IP12" s="239"/>
      <c r="IQ12" s="239"/>
      <c r="IR12" s="239"/>
      <c r="IS12" s="239"/>
      <c r="IT12" s="239"/>
      <c r="IU12" s="239"/>
      <c r="IV12" s="239"/>
      <c r="IW12" s="239"/>
      <c r="IX12" s="239"/>
    </row>
    <row r="13" spans="1:258" s="307" customFormat="1" ht="118.5" customHeight="1" x14ac:dyDescent="0.25">
      <c r="A13" s="285" t="s">
        <v>249</v>
      </c>
      <c r="B13" s="203" t="s">
        <v>240</v>
      </c>
      <c r="C13" s="287" t="s">
        <v>241</v>
      </c>
      <c r="D13" s="288" t="s">
        <v>107</v>
      </c>
      <c r="E13" s="287" t="s">
        <v>242</v>
      </c>
      <c r="F13" s="288" t="s">
        <v>243</v>
      </c>
      <c r="G13" s="287" t="s">
        <v>244</v>
      </c>
      <c r="H13" s="165">
        <v>19652.099999999999</v>
      </c>
      <c r="I13" s="165"/>
      <c r="J13" s="273">
        <v>18253.5</v>
      </c>
      <c r="K13" s="383">
        <v>20624.2</v>
      </c>
      <c r="L13" s="165">
        <v>19014.2</v>
      </c>
      <c r="M13" s="165">
        <v>19014.2</v>
      </c>
      <c r="N13" s="165">
        <f t="shared" si="0"/>
        <v>19014.2</v>
      </c>
      <c r="O13" s="165">
        <f t="shared" si="1"/>
        <v>115572.4</v>
      </c>
      <c r="P13" s="5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239"/>
      <c r="CM13" s="239"/>
      <c r="CN13" s="239"/>
      <c r="CO13" s="239"/>
      <c r="CP13" s="239"/>
      <c r="CQ13" s="239"/>
      <c r="CR13" s="239"/>
      <c r="CS13" s="239"/>
      <c r="CT13" s="239"/>
      <c r="CU13" s="239"/>
      <c r="CV13" s="239"/>
      <c r="CW13" s="239"/>
      <c r="CX13" s="239"/>
      <c r="CY13" s="239"/>
      <c r="CZ13" s="239"/>
      <c r="DA13" s="239"/>
      <c r="DB13" s="239"/>
      <c r="DC13" s="239"/>
      <c r="DD13" s="239"/>
      <c r="DE13" s="239"/>
      <c r="DF13" s="239"/>
      <c r="DG13" s="239"/>
      <c r="DH13" s="239"/>
      <c r="DI13" s="239"/>
      <c r="DJ13" s="239"/>
      <c r="DK13" s="239"/>
      <c r="DL13" s="239"/>
      <c r="DM13" s="239"/>
      <c r="DN13" s="239"/>
      <c r="DO13" s="239"/>
      <c r="DP13" s="239"/>
      <c r="DQ13" s="239"/>
      <c r="DR13" s="239"/>
      <c r="DS13" s="239"/>
      <c r="DT13" s="239"/>
      <c r="DU13" s="239"/>
      <c r="DV13" s="239"/>
      <c r="DW13" s="239"/>
      <c r="DX13" s="239"/>
      <c r="DY13" s="239"/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  <c r="FL13" s="239"/>
      <c r="FM13" s="239"/>
      <c r="FN13" s="239"/>
      <c r="FO13" s="239"/>
      <c r="FP13" s="239"/>
      <c r="FQ13" s="239"/>
      <c r="FR13" s="239"/>
      <c r="FS13" s="239"/>
      <c r="FT13" s="239"/>
      <c r="FU13" s="239"/>
      <c r="FV13" s="239"/>
      <c r="FW13" s="239"/>
      <c r="FX13" s="239"/>
      <c r="FY13" s="239"/>
      <c r="FZ13" s="239"/>
      <c r="GA13" s="239"/>
      <c r="GB13" s="239"/>
      <c r="GC13" s="239"/>
      <c r="GD13" s="239"/>
      <c r="GE13" s="239"/>
      <c r="GF13" s="239"/>
      <c r="GG13" s="239"/>
      <c r="GH13" s="239"/>
      <c r="GI13" s="239"/>
      <c r="GJ13" s="239"/>
      <c r="GK13" s="239"/>
      <c r="GL13" s="239"/>
      <c r="GM13" s="239"/>
      <c r="GN13" s="239"/>
      <c r="GO13" s="239"/>
      <c r="GP13" s="239"/>
      <c r="GQ13" s="239"/>
      <c r="GR13" s="239"/>
      <c r="GS13" s="239"/>
      <c r="GT13" s="239"/>
      <c r="GU13" s="239"/>
      <c r="GV13" s="239"/>
      <c r="GW13" s="239"/>
      <c r="GX13" s="239"/>
      <c r="GY13" s="239"/>
      <c r="GZ13" s="239"/>
      <c r="HA13" s="239"/>
      <c r="HB13" s="239"/>
      <c r="HC13" s="239"/>
      <c r="HD13" s="239"/>
      <c r="HE13" s="239"/>
      <c r="HF13" s="239"/>
      <c r="HG13" s="239"/>
      <c r="HH13" s="239"/>
      <c r="HI13" s="239"/>
      <c r="HJ13" s="239"/>
      <c r="HK13" s="239"/>
      <c r="HL13" s="239"/>
      <c r="HM13" s="239"/>
      <c r="HN13" s="239"/>
      <c r="HO13" s="239"/>
      <c r="HP13" s="239"/>
      <c r="HQ13" s="239"/>
      <c r="HR13" s="239"/>
      <c r="HS13" s="239"/>
      <c r="HT13" s="239"/>
      <c r="HU13" s="239"/>
      <c r="HV13" s="239"/>
      <c r="HW13" s="239"/>
      <c r="HX13" s="239"/>
      <c r="HY13" s="239"/>
      <c r="HZ13" s="239"/>
      <c r="IA13" s="239"/>
      <c r="IB13" s="239"/>
      <c r="IC13" s="239"/>
      <c r="ID13" s="239"/>
      <c r="IE13" s="239"/>
      <c r="IF13" s="239"/>
      <c r="IG13" s="239"/>
      <c r="IH13" s="239"/>
      <c r="II13" s="239"/>
      <c r="IJ13" s="239"/>
      <c r="IK13" s="239"/>
      <c r="IL13" s="239"/>
      <c r="IM13" s="239"/>
      <c r="IN13" s="239"/>
      <c r="IO13" s="239"/>
      <c r="IP13" s="239"/>
      <c r="IQ13" s="239"/>
      <c r="IR13" s="239"/>
      <c r="IS13" s="239"/>
      <c r="IT13" s="239"/>
      <c r="IU13" s="239"/>
      <c r="IV13" s="239"/>
      <c r="IW13" s="239"/>
      <c r="IX13" s="239"/>
    </row>
    <row r="14" spans="1:258" s="307" customFormat="1" ht="131.25" customHeight="1" x14ac:dyDescent="0.25">
      <c r="A14" s="285" t="s">
        <v>254</v>
      </c>
      <c r="B14" s="203" t="s">
        <v>246</v>
      </c>
      <c r="C14" s="287" t="s">
        <v>233</v>
      </c>
      <c r="D14" s="288" t="s">
        <v>107</v>
      </c>
      <c r="E14" s="287" t="s">
        <v>234</v>
      </c>
      <c r="F14" s="288" t="s">
        <v>247</v>
      </c>
      <c r="G14" s="287" t="s">
        <v>248</v>
      </c>
      <c r="H14" s="165">
        <v>23656.3</v>
      </c>
      <c r="I14" s="165"/>
      <c r="J14" s="273">
        <v>25396.400000000001</v>
      </c>
      <c r="K14" s="383">
        <v>28345.1</v>
      </c>
      <c r="L14" s="165">
        <v>24368.400000000001</v>
      </c>
      <c r="M14" s="165">
        <v>24368.400000000001</v>
      </c>
      <c r="N14" s="165">
        <f t="shared" si="0"/>
        <v>24368.400000000001</v>
      </c>
      <c r="O14" s="165">
        <f t="shared" si="1"/>
        <v>150502.99999999997</v>
      </c>
      <c r="P14" s="5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239"/>
      <c r="CM14" s="239"/>
      <c r="CN14" s="239"/>
      <c r="CO14" s="239"/>
      <c r="CP14" s="239"/>
      <c r="CQ14" s="239"/>
      <c r="CR14" s="239"/>
      <c r="CS14" s="239"/>
      <c r="CT14" s="239"/>
      <c r="CU14" s="239"/>
      <c r="CV14" s="239"/>
      <c r="CW14" s="239"/>
      <c r="CX14" s="239"/>
      <c r="CY14" s="239"/>
      <c r="CZ14" s="239"/>
      <c r="DA14" s="239"/>
      <c r="DB14" s="239"/>
      <c r="DC14" s="239"/>
      <c r="DD14" s="239"/>
      <c r="DE14" s="239"/>
      <c r="DF14" s="239"/>
      <c r="DG14" s="239"/>
      <c r="DH14" s="239"/>
      <c r="DI14" s="239"/>
      <c r="DJ14" s="239"/>
      <c r="DK14" s="239"/>
      <c r="DL14" s="239"/>
      <c r="DM14" s="239"/>
      <c r="DN14" s="239"/>
      <c r="DO14" s="239"/>
      <c r="DP14" s="239"/>
      <c r="DQ14" s="239"/>
      <c r="DR14" s="239"/>
      <c r="DS14" s="239"/>
      <c r="DT14" s="239"/>
      <c r="DU14" s="239"/>
      <c r="DV14" s="239"/>
      <c r="DW14" s="239"/>
      <c r="DX14" s="239"/>
      <c r="DY14" s="239"/>
      <c r="DZ14" s="239"/>
      <c r="EA14" s="239"/>
      <c r="EB14" s="239"/>
      <c r="EC14" s="239"/>
      <c r="ED14" s="239"/>
      <c r="EE14" s="239"/>
      <c r="EF14" s="239"/>
      <c r="EG14" s="239"/>
      <c r="EH14" s="239"/>
      <c r="EI14" s="239"/>
      <c r="EJ14" s="239"/>
      <c r="EK14" s="239"/>
      <c r="EL14" s="239"/>
      <c r="EM14" s="239"/>
      <c r="EN14" s="239"/>
      <c r="EO14" s="239"/>
      <c r="EP14" s="239"/>
      <c r="EQ14" s="239"/>
      <c r="ER14" s="239"/>
      <c r="ES14" s="239"/>
      <c r="ET14" s="239"/>
      <c r="EU14" s="239"/>
      <c r="EV14" s="239"/>
      <c r="EW14" s="239"/>
      <c r="EX14" s="239"/>
      <c r="EY14" s="239"/>
      <c r="EZ14" s="239"/>
      <c r="FA14" s="239"/>
      <c r="FB14" s="239"/>
      <c r="FC14" s="239"/>
      <c r="FD14" s="239"/>
      <c r="FE14" s="239"/>
      <c r="FF14" s="239"/>
      <c r="FG14" s="239"/>
      <c r="FH14" s="239"/>
      <c r="FI14" s="239"/>
      <c r="FJ14" s="239"/>
      <c r="FK14" s="239"/>
      <c r="FL14" s="239"/>
      <c r="FM14" s="239"/>
      <c r="FN14" s="239"/>
      <c r="FO14" s="239"/>
      <c r="FP14" s="239"/>
      <c r="FQ14" s="239"/>
      <c r="FR14" s="239"/>
      <c r="FS14" s="239"/>
      <c r="FT14" s="239"/>
      <c r="FU14" s="239"/>
      <c r="FV14" s="239"/>
      <c r="FW14" s="239"/>
      <c r="FX14" s="239"/>
      <c r="FY14" s="239"/>
      <c r="FZ14" s="239"/>
      <c r="GA14" s="239"/>
      <c r="GB14" s="239"/>
      <c r="GC14" s="239"/>
      <c r="GD14" s="239"/>
      <c r="GE14" s="239"/>
      <c r="GF14" s="239"/>
      <c r="GG14" s="239"/>
      <c r="GH14" s="239"/>
      <c r="GI14" s="239"/>
      <c r="GJ14" s="239"/>
      <c r="GK14" s="239"/>
      <c r="GL14" s="239"/>
      <c r="GM14" s="239"/>
      <c r="GN14" s="239"/>
      <c r="GO14" s="239"/>
      <c r="GP14" s="239"/>
      <c r="GQ14" s="239"/>
      <c r="GR14" s="239"/>
      <c r="GS14" s="239"/>
      <c r="GT14" s="239"/>
      <c r="GU14" s="239"/>
      <c r="GV14" s="239"/>
      <c r="GW14" s="239"/>
      <c r="GX14" s="239"/>
      <c r="GY14" s="239"/>
      <c r="GZ14" s="239"/>
      <c r="HA14" s="239"/>
      <c r="HB14" s="239"/>
      <c r="HC14" s="239"/>
      <c r="HD14" s="239"/>
      <c r="HE14" s="239"/>
      <c r="HF14" s="239"/>
      <c r="HG14" s="239"/>
      <c r="HH14" s="239"/>
      <c r="HI14" s="239"/>
      <c r="HJ14" s="239"/>
      <c r="HK14" s="239"/>
      <c r="HL14" s="239"/>
      <c r="HM14" s="239"/>
      <c r="HN14" s="239"/>
      <c r="HO14" s="239"/>
      <c r="HP14" s="239"/>
      <c r="HQ14" s="239"/>
      <c r="HR14" s="239"/>
      <c r="HS14" s="239"/>
      <c r="HT14" s="239"/>
      <c r="HU14" s="239"/>
      <c r="HV14" s="239"/>
      <c r="HW14" s="239"/>
      <c r="HX14" s="239"/>
      <c r="HY14" s="239"/>
      <c r="HZ14" s="239"/>
      <c r="IA14" s="239"/>
      <c r="IB14" s="239"/>
      <c r="IC14" s="239"/>
      <c r="ID14" s="239"/>
      <c r="IE14" s="239"/>
      <c r="IF14" s="239"/>
      <c r="IG14" s="239"/>
      <c r="IH14" s="239"/>
      <c r="II14" s="239"/>
      <c r="IJ14" s="239"/>
      <c r="IK14" s="239"/>
      <c r="IL14" s="239"/>
      <c r="IM14" s="239"/>
      <c r="IN14" s="239"/>
      <c r="IO14" s="239"/>
      <c r="IP14" s="239"/>
      <c r="IQ14" s="239"/>
      <c r="IR14" s="239"/>
      <c r="IS14" s="239"/>
      <c r="IT14" s="239"/>
      <c r="IU14" s="239"/>
      <c r="IV14" s="239"/>
      <c r="IW14" s="239"/>
      <c r="IX14" s="239"/>
    </row>
    <row r="15" spans="1:258" s="299" customFormat="1" ht="90" customHeight="1" x14ac:dyDescent="0.25">
      <c r="A15" s="285" t="s">
        <v>259</v>
      </c>
      <c r="B15" s="174" t="s">
        <v>450</v>
      </c>
      <c r="C15" s="287" t="s">
        <v>241</v>
      </c>
      <c r="D15" s="288" t="s">
        <v>107</v>
      </c>
      <c r="E15" s="288" t="s">
        <v>234</v>
      </c>
      <c r="F15" s="288" t="s">
        <v>293</v>
      </c>
      <c r="G15" s="287">
        <v>240</v>
      </c>
      <c r="H15" s="165">
        <v>0</v>
      </c>
      <c r="I15" s="165"/>
      <c r="J15" s="273">
        <v>112.7</v>
      </c>
      <c r="K15" s="383">
        <v>200</v>
      </c>
      <c r="L15" s="165">
        <v>200</v>
      </c>
      <c r="M15" s="165">
        <v>200</v>
      </c>
      <c r="N15" s="165">
        <f t="shared" si="0"/>
        <v>200</v>
      </c>
      <c r="O15" s="165">
        <f t="shared" si="1"/>
        <v>912.7</v>
      </c>
      <c r="P15" s="522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</row>
    <row r="16" spans="1:258" s="307" customFormat="1" ht="276.75" customHeight="1" x14ac:dyDescent="0.25">
      <c r="A16" s="285" t="s">
        <v>447</v>
      </c>
      <c r="B16" s="286" t="s">
        <v>250</v>
      </c>
      <c r="C16" s="287" t="s">
        <v>241</v>
      </c>
      <c r="D16" s="288" t="s">
        <v>107</v>
      </c>
      <c r="E16" s="287" t="s">
        <v>251</v>
      </c>
      <c r="F16" s="288" t="s">
        <v>252</v>
      </c>
      <c r="G16" s="287" t="s">
        <v>253</v>
      </c>
      <c r="H16" s="165">
        <v>105.8</v>
      </c>
      <c r="I16" s="165"/>
      <c r="J16" s="273">
        <v>47</v>
      </c>
      <c r="K16" s="383">
        <v>70.599999999999994</v>
      </c>
      <c r="L16" s="165">
        <v>70.599999999999994</v>
      </c>
      <c r="M16" s="165">
        <v>70.599999999999994</v>
      </c>
      <c r="N16" s="165">
        <f t="shared" si="0"/>
        <v>70.599999999999994</v>
      </c>
      <c r="O16" s="165">
        <f t="shared" si="1"/>
        <v>435.20000000000005</v>
      </c>
      <c r="P16" s="400" t="s">
        <v>566</v>
      </c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39"/>
      <c r="BU16" s="239"/>
      <c r="BV16" s="239"/>
      <c r="BW16" s="239"/>
      <c r="BX16" s="239"/>
      <c r="BY16" s="239"/>
      <c r="BZ16" s="239"/>
      <c r="CA16" s="239"/>
      <c r="CB16" s="239"/>
      <c r="CC16" s="239"/>
      <c r="CD16" s="239"/>
      <c r="CE16" s="239"/>
      <c r="CF16" s="239"/>
      <c r="CG16" s="239"/>
      <c r="CH16" s="239"/>
      <c r="CI16" s="239"/>
      <c r="CJ16" s="239"/>
      <c r="CK16" s="239"/>
      <c r="CL16" s="239"/>
      <c r="CM16" s="239"/>
      <c r="CN16" s="239"/>
      <c r="CO16" s="239"/>
      <c r="CP16" s="239"/>
      <c r="CQ16" s="239"/>
      <c r="CR16" s="239"/>
      <c r="CS16" s="239"/>
      <c r="CT16" s="239"/>
      <c r="CU16" s="239"/>
      <c r="CV16" s="239"/>
      <c r="CW16" s="239"/>
      <c r="CX16" s="239"/>
      <c r="CY16" s="239"/>
      <c r="CZ16" s="239"/>
      <c r="DA16" s="239"/>
      <c r="DB16" s="239"/>
      <c r="DC16" s="239"/>
      <c r="DD16" s="239"/>
      <c r="DE16" s="239"/>
      <c r="DF16" s="239"/>
      <c r="DG16" s="239"/>
      <c r="DH16" s="239"/>
      <c r="DI16" s="239"/>
      <c r="DJ16" s="239"/>
      <c r="DK16" s="239"/>
      <c r="DL16" s="239"/>
      <c r="DM16" s="239"/>
      <c r="DN16" s="239"/>
      <c r="DO16" s="239"/>
      <c r="DP16" s="239"/>
      <c r="DQ16" s="239"/>
      <c r="DR16" s="239"/>
      <c r="DS16" s="239"/>
      <c r="DT16" s="239"/>
      <c r="DU16" s="239"/>
      <c r="DV16" s="239"/>
      <c r="DW16" s="239"/>
      <c r="DX16" s="239"/>
      <c r="DY16" s="239"/>
      <c r="DZ16" s="239"/>
      <c r="EA16" s="239"/>
      <c r="EB16" s="239"/>
      <c r="EC16" s="239"/>
      <c r="ED16" s="239"/>
      <c r="EE16" s="239"/>
      <c r="EF16" s="239"/>
      <c r="EG16" s="239"/>
      <c r="EH16" s="239"/>
      <c r="EI16" s="239"/>
      <c r="EJ16" s="239"/>
      <c r="EK16" s="239"/>
      <c r="EL16" s="239"/>
      <c r="EM16" s="239"/>
      <c r="EN16" s="239"/>
      <c r="EO16" s="239"/>
      <c r="EP16" s="239"/>
      <c r="EQ16" s="239"/>
      <c r="ER16" s="239"/>
      <c r="ES16" s="239"/>
      <c r="ET16" s="239"/>
      <c r="EU16" s="239"/>
      <c r="EV16" s="239"/>
      <c r="EW16" s="239"/>
      <c r="EX16" s="239"/>
      <c r="EY16" s="239"/>
      <c r="EZ16" s="239"/>
      <c r="FA16" s="239"/>
      <c r="FB16" s="239"/>
      <c r="FC16" s="239"/>
      <c r="FD16" s="239"/>
      <c r="FE16" s="239"/>
      <c r="FF16" s="239"/>
      <c r="FG16" s="239"/>
      <c r="FH16" s="239"/>
      <c r="FI16" s="239"/>
      <c r="FJ16" s="239"/>
      <c r="FK16" s="239"/>
      <c r="FL16" s="239"/>
      <c r="FM16" s="239"/>
      <c r="FN16" s="239"/>
      <c r="FO16" s="239"/>
      <c r="FP16" s="239"/>
      <c r="FQ16" s="239"/>
      <c r="FR16" s="239"/>
      <c r="FS16" s="239"/>
      <c r="FT16" s="239"/>
      <c r="FU16" s="239"/>
      <c r="FV16" s="239"/>
      <c r="FW16" s="239"/>
      <c r="FX16" s="239"/>
      <c r="FY16" s="239"/>
      <c r="FZ16" s="239"/>
      <c r="GA16" s="239"/>
      <c r="GB16" s="239"/>
      <c r="GC16" s="239"/>
      <c r="GD16" s="239"/>
      <c r="GE16" s="239"/>
      <c r="GF16" s="239"/>
      <c r="GG16" s="239"/>
      <c r="GH16" s="239"/>
      <c r="GI16" s="239"/>
      <c r="GJ16" s="239"/>
      <c r="GK16" s="239"/>
      <c r="GL16" s="239"/>
      <c r="GM16" s="239"/>
      <c r="GN16" s="239"/>
      <c r="GO16" s="239"/>
      <c r="GP16" s="239"/>
      <c r="GQ16" s="239"/>
      <c r="GR16" s="239"/>
      <c r="GS16" s="239"/>
      <c r="GT16" s="239"/>
      <c r="GU16" s="239"/>
      <c r="GV16" s="239"/>
      <c r="GW16" s="239"/>
      <c r="GX16" s="239"/>
      <c r="GY16" s="239"/>
      <c r="GZ16" s="239"/>
      <c r="HA16" s="239"/>
      <c r="HB16" s="239"/>
      <c r="HC16" s="239"/>
      <c r="HD16" s="239"/>
      <c r="HE16" s="239"/>
      <c r="HF16" s="239"/>
      <c r="HG16" s="239"/>
      <c r="HH16" s="239"/>
      <c r="HI16" s="239"/>
      <c r="HJ16" s="239"/>
      <c r="HK16" s="239"/>
      <c r="HL16" s="239"/>
      <c r="HM16" s="239"/>
      <c r="HN16" s="239"/>
      <c r="HO16" s="239"/>
      <c r="HP16" s="239"/>
      <c r="HQ16" s="239"/>
      <c r="HR16" s="239"/>
      <c r="HS16" s="239"/>
      <c r="HT16" s="239"/>
      <c r="HU16" s="239"/>
      <c r="HV16" s="239"/>
      <c r="HW16" s="239"/>
      <c r="HX16" s="239"/>
      <c r="HY16" s="239"/>
      <c r="HZ16" s="239"/>
      <c r="IA16" s="239"/>
      <c r="IB16" s="239"/>
      <c r="IC16" s="239"/>
      <c r="ID16" s="239"/>
      <c r="IE16" s="239"/>
      <c r="IF16" s="239"/>
      <c r="IG16" s="239"/>
      <c r="IH16" s="239"/>
      <c r="II16" s="239"/>
      <c r="IJ16" s="239"/>
      <c r="IK16" s="239"/>
      <c r="IL16" s="239"/>
      <c r="IM16" s="239"/>
      <c r="IN16" s="239"/>
      <c r="IO16" s="239"/>
      <c r="IP16" s="239"/>
      <c r="IQ16" s="239"/>
      <c r="IR16" s="239"/>
      <c r="IS16" s="239"/>
      <c r="IT16" s="239"/>
      <c r="IU16" s="239"/>
      <c r="IV16" s="239"/>
      <c r="IW16" s="239"/>
      <c r="IX16" s="239"/>
    </row>
    <row r="17" spans="1:258" s="307" customFormat="1" ht="150" customHeight="1" x14ac:dyDescent="0.25">
      <c r="A17" s="285" t="s">
        <v>448</v>
      </c>
      <c r="B17" s="286" t="s">
        <v>255</v>
      </c>
      <c r="C17" s="287" t="s">
        <v>241</v>
      </c>
      <c r="D17" s="288" t="s">
        <v>107</v>
      </c>
      <c r="E17" s="287" t="s">
        <v>256</v>
      </c>
      <c r="F17" s="288" t="s">
        <v>257</v>
      </c>
      <c r="G17" s="287" t="s">
        <v>258</v>
      </c>
      <c r="H17" s="165">
        <v>130</v>
      </c>
      <c r="I17" s="165"/>
      <c r="J17" s="273">
        <v>65</v>
      </c>
      <c r="K17" s="383">
        <v>149.5</v>
      </c>
      <c r="L17" s="165">
        <v>149.5</v>
      </c>
      <c r="M17" s="165">
        <v>149.5</v>
      </c>
      <c r="N17" s="165">
        <f t="shared" si="0"/>
        <v>149.5</v>
      </c>
      <c r="O17" s="165">
        <f t="shared" si="1"/>
        <v>793</v>
      </c>
      <c r="P17" s="270" t="s">
        <v>567</v>
      </c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39"/>
      <c r="BU17" s="239"/>
      <c r="BV17" s="239"/>
      <c r="BW17" s="239"/>
      <c r="BX17" s="239"/>
      <c r="BY17" s="239"/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39"/>
      <c r="DG17" s="239"/>
      <c r="DH17" s="239"/>
      <c r="DI17" s="239"/>
      <c r="DJ17" s="239"/>
      <c r="DK17" s="239"/>
      <c r="DL17" s="239"/>
      <c r="DM17" s="239"/>
      <c r="DN17" s="239"/>
      <c r="DO17" s="239"/>
      <c r="DP17" s="239"/>
      <c r="DQ17" s="239"/>
      <c r="DR17" s="239"/>
      <c r="DS17" s="239"/>
      <c r="DT17" s="239"/>
      <c r="DU17" s="239"/>
      <c r="DV17" s="239"/>
      <c r="DW17" s="239"/>
      <c r="DX17" s="239"/>
      <c r="DY17" s="239"/>
      <c r="DZ17" s="239"/>
      <c r="EA17" s="239"/>
      <c r="EB17" s="239"/>
      <c r="EC17" s="239"/>
      <c r="ED17" s="239"/>
      <c r="EE17" s="239"/>
      <c r="EF17" s="239"/>
      <c r="EG17" s="239"/>
      <c r="EH17" s="239"/>
      <c r="EI17" s="239"/>
      <c r="EJ17" s="239"/>
      <c r="EK17" s="239"/>
      <c r="EL17" s="239"/>
      <c r="EM17" s="239"/>
      <c r="EN17" s="239"/>
      <c r="EO17" s="239"/>
      <c r="EP17" s="239"/>
      <c r="EQ17" s="239"/>
      <c r="ER17" s="239"/>
      <c r="ES17" s="239"/>
      <c r="ET17" s="239"/>
      <c r="EU17" s="239"/>
      <c r="EV17" s="239"/>
      <c r="EW17" s="239"/>
      <c r="EX17" s="239"/>
      <c r="EY17" s="239"/>
      <c r="EZ17" s="239"/>
      <c r="FA17" s="239"/>
      <c r="FB17" s="239"/>
      <c r="FC17" s="239"/>
      <c r="FD17" s="239"/>
      <c r="FE17" s="239"/>
      <c r="FF17" s="239"/>
      <c r="FG17" s="239"/>
      <c r="FH17" s="239"/>
      <c r="FI17" s="239"/>
      <c r="FJ17" s="239"/>
      <c r="FK17" s="239"/>
      <c r="FL17" s="239"/>
      <c r="FM17" s="239"/>
      <c r="FN17" s="239"/>
      <c r="FO17" s="239"/>
      <c r="FP17" s="239"/>
      <c r="FQ17" s="239"/>
      <c r="FR17" s="239"/>
      <c r="FS17" s="239"/>
      <c r="FT17" s="239"/>
      <c r="FU17" s="239"/>
      <c r="FV17" s="239"/>
      <c r="FW17" s="239"/>
      <c r="FX17" s="239"/>
      <c r="FY17" s="239"/>
      <c r="FZ17" s="239"/>
      <c r="GA17" s="239"/>
      <c r="GB17" s="239"/>
      <c r="GC17" s="239"/>
      <c r="GD17" s="239"/>
      <c r="GE17" s="239"/>
      <c r="GF17" s="239"/>
      <c r="GG17" s="239"/>
      <c r="GH17" s="239"/>
      <c r="GI17" s="239"/>
      <c r="GJ17" s="239"/>
      <c r="GK17" s="239"/>
      <c r="GL17" s="239"/>
      <c r="GM17" s="239"/>
      <c r="GN17" s="239"/>
      <c r="GO17" s="239"/>
      <c r="GP17" s="239"/>
      <c r="GQ17" s="239"/>
      <c r="GR17" s="239"/>
      <c r="GS17" s="239"/>
      <c r="GT17" s="239"/>
      <c r="GU17" s="239"/>
      <c r="GV17" s="239"/>
      <c r="GW17" s="239"/>
      <c r="GX17" s="239"/>
      <c r="GY17" s="239"/>
      <c r="GZ17" s="239"/>
      <c r="HA17" s="239"/>
      <c r="HB17" s="239"/>
      <c r="HC17" s="239"/>
      <c r="HD17" s="239"/>
      <c r="HE17" s="239"/>
      <c r="HF17" s="239"/>
      <c r="HG17" s="239"/>
      <c r="HH17" s="239"/>
      <c r="HI17" s="239"/>
      <c r="HJ17" s="239"/>
      <c r="HK17" s="239"/>
      <c r="HL17" s="239"/>
      <c r="HM17" s="239"/>
      <c r="HN17" s="239"/>
      <c r="HO17" s="239"/>
      <c r="HP17" s="239"/>
      <c r="HQ17" s="239"/>
      <c r="HR17" s="239"/>
      <c r="HS17" s="239"/>
      <c r="HT17" s="239"/>
      <c r="HU17" s="239"/>
      <c r="HV17" s="239"/>
      <c r="HW17" s="239"/>
      <c r="HX17" s="239"/>
      <c r="HY17" s="239"/>
      <c r="HZ17" s="239"/>
      <c r="IA17" s="239"/>
      <c r="IB17" s="239"/>
      <c r="IC17" s="239"/>
      <c r="ID17" s="239"/>
      <c r="IE17" s="239"/>
      <c r="IF17" s="239"/>
      <c r="IG17" s="239"/>
      <c r="IH17" s="239"/>
      <c r="II17" s="239"/>
      <c r="IJ17" s="239"/>
      <c r="IK17" s="239"/>
      <c r="IL17" s="239"/>
      <c r="IM17" s="239"/>
      <c r="IN17" s="239"/>
      <c r="IO17" s="239"/>
      <c r="IP17" s="239"/>
      <c r="IQ17" s="239"/>
      <c r="IR17" s="239"/>
      <c r="IS17" s="239"/>
      <c r="IT17" s="239"/>
      <c r="IU17" s="239"/>
      <c r="IV17" s="239"/>
      <c r="IW17" s="239"/>
      <c r="IX17" s="239"/>
    </row>
    <row r="18" spans="1:258" s="299" customFormat="1" ht="130.5" customHeight="1" x14ac:dyDescent="0.25">
      <c r="A18" s="285" t="s">
        <v>449</v>
      </c>
      <c r="B18" s="174" t="s">
        <v>260</v>
      </c>
      <c r="C18" s="287" t="s">
        <v>241</v>
      </c>
      <c r="D18" s="288" t="s">
        <v>107</v>
      </c>
      <c r="E18" s="288" t="s">
        <v>234</v>
      </c>
      <c r="F18" s="288" t="s">
        <v>261</v>
      </c>
      <c r="G18" s="287" t="s">
        <v>581</v>
      </c>
      <c r="H18" s="165">
        <v>57.9</v>
      </c>
      <c r="I18" s="165"/>
      <c r="J18" s="273">
        <v>74.7</v>
      </c>
      <c r="K18" s="383">
        <v>250</v>
      </c>
      <c r="L18" s="165">
        <v>300</v>
      </c>
      <c r="M18" s="165">
        <v>300</v>
      </c>
      <c r="N18" s="165">
        <f t="shared" si="0"/>
        <v>300</v>
      </c>
      <c r="O18" s="165">
        <f t="shared" si="1"/>
        <v>1282.5999999999999</v>
      </c>
      <c r="P18" s="400" t="s">
        <v>262</v>
      </c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</row>
    <row r="19" spans="1:258" s="299" customFormat="1" ht="130.5" customHeight="1" x14ac:dyDescent="0.25">
      <c r="A19" s="288" t="s">
        <v>499</v>
      </c>
      <c r="B19" s="286" t="s">
        <v>295</v>
      </c>
      <c r="C19" s="287" t="s">
        <v>241</v>
      </c>
      <c r="D19" s="288" t="s">
        <v>107</v>
      </c>
      <c r="E19" s="288" t="s">
        <v>531</v>
      </c>
      <c r="F19" s="288" t="s">
        <v>296</v>
      </c>
      <c r="G19" s="288" t="s">
        <v>532</v>
      </c>
      <c r="H19" s="165"/>
      <c r="I19" s="165"/>
      <c r="J19" s="273"/>
      <c r="K19" s="383">
        <v>0</v>
      </c>
      <c r="L19" s="165">
        <v>0</v>
      </c>
      <c r="M19" s="165">
        <v>0</v>
      </c>
      <c r="N19" s="165">
        <f t="shared" si="0"/>
        <v>0</v>
      </c>
      <c r="O19" s="165">
        <f t="shared" si="1"/>
        <v>0</v>
      </c>
      <c r="P19" s="523" t="s">
        <v>520</v>
      </c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</row>
    <row r="20" spans="1:258" s="299" customFormat="1" ht="130.5" customHeight="1" x14ac:dyDescent="0.25">
      <c r="A20" s="405" t="s">
        <v>500</v>
      </c>
      <c r="B20" s="286" t="s">
        <v>298</v>
      </c>
      <c r="C20" s="287" t="s">
        <v>241</v>
      </c>
      <c r="D20" s="288" t="s">
        <v>107</v>
      </c>
      <c r="E20" s="288" t="s">
        <v>531</v>
      </c>
      <c r="F20" s="288" t="s">
        <v>296</v>
      </c>
      <c r="G20" s="288" t="s">
        <v>533</v>
      </c>
      <c r="H20" s="165"/>
      <c r="I20" s="165"/>
      <c r="J20" s="273"/>
      <c r="K20" s="383">
        <v>0</v>
      </c>
      <c r="L20" s="165">
        <v>0</v>
      </c>
      <c r="M20" s="165">
        <v>0</v>
      </c>
      <c r="N20" s="165">
        <f t="shared" si="0"/>
        <v>0</v>
      </c>
      <c r="O20" s="165">
        <f t="shared" si="1"/>
        <v>0</v>
      </c>
      <c r="P20" s="524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</row>
    <row r="21" spans="1:258" s="299" customFormat="1" ht="130.5" customHeight="1" x14ac:dyDescent="0.25">
      <c r="A21" s="405" t="s">
        <v>579</v>
      </c>
      <c r="B21" s="410" t="s">
        <v>583</v>
      </c>
      <c r="C21" s="360" t="s">
        <v>241</v>
      </c>
      <c r="D21" s="361" t="s">
        <v>107</v>
      </c>
      <c r="E21" s="361" t="s">
        <v>531</v>
      </c>
      <c r="F21" s="361" t="s">
        <v>536</v>
      </c>
      <c r="G21" s="361" t="s">
        <v>532</v>
      </c>
      <c r="H21" s="165"/>
      <c r="I21" s="165"/>
      <c r="J21" s="273"/>
      <c r="K21" s="383">
        <v>902</v>
      </c>
      <c r="L21" s="404">
        <v>902</v>
      </c>
      <c r="M21" s="404">
        <v>902</v>
      </c>
      <c r="N21" s="165">
        <f t="shared" si="0"/>
        <v>902</v>
      </c>
      <c r="O21" s="165">
        <f t="shared" si="1"/>
        <v>3608</v>
      </c>
      <c r="P21" s="523" t="s">
        <v>520</v>
      </c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</row>
    <row r="22" spans="1:258" s="299" customFormat="1" ht="130.5" customHeight="1" x14ac:dyDescent="0.25">
      <c r="A22" s="409" t="s">
        <v>580</v>
      </c>
      <c r="B22" s="410" t="s">
        <v>584</v>
      </c>
      <c r="C22" s="407" t="s">
        <v>241</v>
      </c>
      <c r="D22" s="409" t="s">
        <v>107</v>
      </c>
      <c r="E22" s="409" t="s">
        <v>531</v>
      </c>
      <c r="F22" s="409" t="s">
        <v>536</v>
      </c>
      <c r="G22" s="409" t="s">
        <v>533</v>
      </c>
      <c r="H22" s="165"/>
      <c r="I22" s="165"/>
      <c r="J22" s="273"/>
      <c r="K22" s="383">
        <v>9.1</v>
      </c>
      <c r="L22" s="165">
        <v>100</v>
      </c>
      <c r="M22" s="165">
        <v>100</v>
      </c>
      <c r="N22" s="165">
        <f t="shared" si="0"/>
        <v>100</v>
      </c>
      <c r="O22" s="165">
        <f t="shared" si="1"/>
        <v>309.10000000000002</v>
      </c>
      <c r="P22" s="524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</row>
    <row r="23" spans="1:258" s="307" customFormat="1" ht="20.25" customHeight="1" x14ac:dyDescent="0.3">
      <c r="A23" s="194"/>
      <c r="B23" s="223"/>
      <c r="C23" s="196"/>
      <c r="D23" s="197"/>
      <c r="E23" s="197"/>
      <c r="F23" s="197"/>
      <c r="G23" s="197"/>
      <c r="H23" s="198"/>
      <c r="I23" s="198"/>
      <c r="J23" s="271"/>
      <c r="K23" s="381"/>
      <c r="L23" s="198"/>
      <c r="M23" s="198"/>
      <c r="N23" s="198"/>
      <c r="O23" s="198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39"/>
      <c r="BU23" s="239"/>
      <c r="BV23" s="239"/>
      <c r="BW23" s="239"/>
      <c r="BX23" s="239"/>
      <c r="BY23" s="239"/>
      <c r="BZ23" s="239"/>
      <c r="CA23" s="239"/>
      <c r="CB23" s="239"/>
      <c r="CC23" s="239"/>
      <c r="CD23" s="239"/>
      <c r="CE23" s="239"/>
      <c r="CF23" s="239"/>
      <c r="CG23" s="239"/>
      <c r="CH23" s="239"/>
      <c r="CI23" s="239"/>
      <c r="CJ23" s="239"/>
      <c r="CK23" s="239"/>
      <c r="CL23" s="239"/>
      <c r="CM23" s="239"/>
      <c r="CN23" s="239"/>
      <c r="CO23" s="239"/>
      <c r="CP23" s="239"/>
      <c r="CQ23" s="239"/>
      <c r="CR23" s="239"/>
      <c r="CS23" s="239"/>
      <c r="CT23" s="239"/>
      <c r="CU23" s="239"/>
      <c r="CV23" s="239"/>
      <c r="CW23" s="239"/>
      <c r="CX23" s="239"/>
      <c r="CY23" s="239"/>
      <c r="CZ23" s="239"/>
      <c r="DA23" s="239"/>
      <c r="DB23" s="239"/>
      <c r="DC23" s="239"/>
      <c r="DD23" s="239"/>
      <c r="DE23" s="239"/>
      <c r="DF23" s="239"/>
      <c r="DG23" s="239"/>
      <c r="DH23" s="239"/>
      <c r="DI23" s="239"/>
      <c r="DJ23" s="239"/>
      <c r="DK23" s="239"/>
      <c r="DL23" s="239"/>
      <c r="DM23" s="239"/>
      <c r="DN23" s="239"/>
      <c r="DO23" s="239"/>
      <c r="DP23" s="239"/>
      <c r="DQ23" s="239"/>
      <c r="DR23" s="239"/>
      <c r="DS23" s="239"/>
      <c r="DT23" s="239"/>
      <c r="DU23" s="239"/>
      <c r="DV23" s="239"/>
      <c r="DW23" s="239"/>
      <c r="DX23" s="239"/>
      <c r="DY23" s="239"/>
      <c r="DZ23" s="239"/>
      <c r="EA23" s="239"/>
      <c r="EB23" s="239"/>
      <c r="EC23" s="239"/>
      <c r="ED23" s="239"/>
      <c r="EE23" s="239"/>
      <c r="EF23" s="239"/>
      <c r="EG23" s="239"/>
      <c r="EH23" s="239"/>
      <c r="EI23" s="239"/>
      <c r="EJ23" s="239"/>
      <c r="EK23" s="239"/>
      <c r="EL23" s="239"/>
      <c r="EM23" s="239"/>
      <c r="EN23" s="239"/>
      <c r="EO23" s="239"/>
      <c r="EP23" s="239"/>
      <c r="EQ23" s="239"/>
      <c r="ER23" s="239"/>
      <c r="ES23" s="239"/>
      <c r="ET23" s="239"/>
      <c r="EU23" s="239"/>
      <c r="EV23" s="239"/>
      <c r="EW23" s="239"/>
      <c r="EX23" s="239"/>
      <c r="EY23" s="239"/>
      <c r="EZ23" s="239"/>
      <c r="FA23" s="239"/>
      <c r="FB23" s="239"/>
      <c r="FC23" s="239"/>
      <c r="FD23" s="239"/>
      <c r="FE23" s="239"/>
      <c r="FF23" s="239"/>
      <c r="FG23" s="239"/>
      <c r="FH23" s="239"/>
      <c r="FI23" s="239"/>
      <c r="FJ23" s="239"/>
      <c r="FK23" s="239"/>
      <c r="FL23" s="239"/>
      <c r="FM23" s="239"/>
      <c r="FN23" s="239"/>
      <c r="FO23" s="239"/>
      <c r="FP23" s="239"/>
      <c r="FQ23" s="239"/>
      <c r="FR23" s="239"/>
      <c r="FS23" s="239"/>
      <c r="FT23" s="239"/>
      <c r="FU23" s="239"/>
      <c r="FV23" s="239"/>
      <c r="FW23" s="239"/>
      <c r="FX23" s="239"/>
      <c r="FY23" s="239"/>
      <c r="FZ23" s="239"/>
      <c r="GA23" s="239"/>
      <c r="GB23" s="239"/>
      <c r="GC23" s="239"/>
      <c r="GD23" s="239"/>
      <c r="GE23" s="239"/>
      <c r="GF23" s="239"/>
      <c r="GG23" s="239"/>
      <c r="GH23" s="239"/>
      <c r="GI23" s="239"/>
      <c r="GJ23" s="239"/>
      <c r="GK23" s="239"/>
      <c r="GL23" s="239"/>
      <c r="GM23" s="239"/>
      <c r="GN23" s="239"/>
      <c r="GO23" s="239"/>
      <c r="GP23" s="239"/>
      <c r="GQ23" s="239"/>
      <c r="GR23" s="239"/>
      <c r="GS23" s="239"/>
      <c r="GT23" s="239"/>
      <c r="GU23" s="239"/>
      <c r="GV23" s="239"/>
      <c r="GW23" s="239"/>
      <c r="GX23" s="239"/>
      <c r="GY23" s="239"/>
      <c r="GZ23" s="239"/>
      <c r="HA23" s="239"/>
      <c r="HB23" s="239"/>
      <c r="HC23" s="239"/>
      <c r="HD23" s="239"/>
      <c r="HE23" s="239"/>
      <c r="HF23" s="239"/>
      <c r="HG23" s="239"/>
      <c r="HH23" s="239"/>
      <c r="HI23" s="239"/>
      <c r="HJ23" s="239"/>
      <c r="HK23" s="239"/>
      <c r="HL23" s="239"/>
      <c r="HM23" s="239"/>
      <c r="HN23" s="239"/>
      <c r="HO23" s="239"/>
      <c r="HP23" s="239"/>
      <c r="HQ23" s="239"/>
      <c r="HR23" s="239"/>
      <c r="HS23" s="239"/>
      <c r="HT23" s="239"/>
      <c r="HU23" s="239"/>
      <c r="HV23" s="239"/>
      <c r="HW23" s="239"/>
      <c r="HX23" s="239"/>
      <c r="HY23" s="239"/>
      <c r="HZ23" s="239"/>
      <c r="IA23" s="239"/>
      <c r="IB23" s="239"/>
      <c r="IC23" s="239"/>
      <c r="ID23" s="239"/>
      <c r="IE23" s="239"/>
      <c r="IF23" s="239"/>
      <c r="IG23" s="239"/>
      <c r="IH23" s="239"/>
      <c r="II23" s="239"/>
      <c r="IJ23" s="239"/>
      <c r="IK23" s="239"/>
      <c r="IL23" s="239"/>
      <c r="IM23" s="239"/>
      <c r="IN23" s="239"/>
      <c r="IO23" s="239"/>
      <c r="IP23" s="239"/>
      <c r="IQ23" s="239"/>
      <c r="IR23" s="239"/>
      <c r="IS23" s="239"/>
      <c r="IT23" s="239"/>
      <c r="IU23" s="239"/>
      <c r="IV23" s="239"/>
      <c r="IW23" s="239"/>
      <c r="IX23" s="239"/>
    </row>
    <row r="24" spans="1:258" s="307" customFormat="1" ht="21.75" customHeight="1" x14ac:dyDescent="0.25">
      <c r="A24" s="204" t="s">
        <v>29</v>
      </c>
      <c r="B24" s="205"/>
      <c r="C24" s="205"/>
      <c r="D24" s="205"/>
      <c r="E24" s="205"/>
      <c r="F24" s="205"/>
      <c r="G24" s="205"/>
      <c r="H24" s="166"/>
      <c r="I24" s="166"/>
      <c r="J24" s="274"/>
      <c r="K24" s="385"/>
      <c r="L24" s="166"/>
      <c r="M24" s="166"/>
      <c r="N24" s="166"/>
      <c r="O24" s="165">
        <f t="shared" ref="O24:O76" si="2">SUM(H24:M24)</f>
        <v>0</v>
      </c>
      <c r="P24" s="205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39"/>
      <c r="BU24" s="239"/>
      <c r="BV24" s="239"/>
      <c r="BW24" s="239"/>
      <c r="BX24" s="239"/>
      <c r="BY24" s="239"/>
      <c r="BZ24" s="239"/>
      <c r="CA24" s="239"/>
      <c r="CB24" s="239"/>
      <c r="CC24" s="239"/>
      <c r="CD24" s="239"/>
      <c r="CE24" s="239"/>
      <c r="CF24" s="239"/>
      <c r="CG24" s="239"/>
      <c r="CH24" s="239"/>
      <c r="CI24" s="239"/>
      <c r="CJ24" s="239"/>
      <c r="CK24" s="239"/>
      <c r="CL24" s="239"/>
      <c r="CM24" s="239"/>
      <c r="CN24" s="239"/>
      <c r="CO24" s="239"/>
      <c r="CP24" s="239"/>
      <c r="CQ24" s="239"/>
      <c r="CR24" s="239"/>
      <c r="CS24" s="239"/>
      <c r="CT24" s="239"/>
      <c r="CU24" s="239"/>
      <c r="CV24" s="239"/>
      <c r="CW24" s="239"/>
      <c r="CX24" s="239"/>
      <c r="CY24" s="239"/>
      <c r="CZ24" s="239"/>
      <c r="DA24" s="239"/>
      <c r="DB24" s="239"/>
      <c r="DC24" s="239"/>
      <c r="DD24" s="239"/>
      <c r="DE24" s="239"/>
      <c r="DF24" s="239"/>
      <c r="DG24" s="239"/>
      <c r="DH24" s="239"/>
      <c r="DI24" s="239"/>
      <c r="DJ24" s="239"/>
      <c r="DK24" s="239"/>
      <c r="DL24" s="239"/>
      <c r="DM24" s="239"/>
      <c r="DN24" s="239"/>
      <c r="DO24" s="239"/>
      <c r="DP24" s="239"/>
      <c r="DQ24" s="239"/>
      <c r="DR24" s="239"/>
      <c r="DS24" s="239"/>
      <c r="DT24" s="239"/>
      <c r="DU24" s="239"/>
      <c r="DV24" s="239"/>
      <c r="DW24" s="239"/>
      <c r="DX24" s="239"/>
      <c r="DY24" s="239"/>
      <c r="DZ24" s="239"/>
      <c r="EA24" s="239"/>
      <c r="EB24" s="239"/>
      <c r="EC24" s="239"/>
      <c r="ED24" s="239"/>
      <c r="EE24" s="239"/>
      <c r="EF24" s="239"/>
      <c r="EG24" s="239"/>
      <c r="EH24" s="239"/>
      <c r="EI24" s="239"/>
      <c r="EJ24" s="239"/>
      <c r="EK24" s="239"/>
      <c r="EL24" s="239"/>
      <c r="EM24" s="239"/>
      <c r="EN24" s="239"/>
      <c r="EO24" s="239"/>
      <c r="EP24" s="239"/>
      <c r="EQ24" s="239"/>
      <c r="ER24" s="239"/>
      <c r="ES24" s="239"/>
      <c r="ET24" s="239"/>
      <c r="EU24" s="239"/>
      <c r="EV24" s="239"/>
      <c r="EW24" s="239"/>
      <c r="EX24" s="239"/>
      <c r="EY24" s="239"/>
      <c r="EZ24" s="239"/>
      <c r="FA24" s="239"/>
      <c r="FB24" s="239"/>
      <c r="FC24" s="239"/>
      <c r="FD24" s="239"/>
      <c r="FE24" s="239"/>
      <c r="FF24" s="239"/>
      <c r="FG24" s="239"/>
      <c r="FH24" s="239"/>
      <c r="FI24" s="239"/>
      <c r="FJ24" s="239"/>
      <c r="FK24" s="239"/>
      <c r="FL24" s="239"/>
      <c r="FM24" s="239"/>
      <c r="FN24" s="239"/>
      <c r="FO24" s="239"/>
      <c r="FP24" s="239"/>
      <c r="FQ24" s="239"/>
      <c r="FR24" s="239"/>
      <c r="FS24" s="239"/>
      <c r="FT24" s="239"/>
      <c r="FU24" s="239"/>
      <c r="FV24" s="239"/>
      <c r="FW24" s="239"/>
      <c r="FX24" s="239"/>
      <c r="FY24" s="239"/>
      <c r="FZ24" s="239"/>
      <c r="GA24" s="239"/>
      <c r="GB24" s="239"/>
      <c r="GC24" s="239"/>
      <c r="GD24" s="239"/>
      <c r="GE24" s="239"/>
      <c r="GF24" s="239"/>
      <c r="GG24" s="239"/>
      <c r="GH24" s="239"/>
      <c r="GI24" s="239"/>
      <c r="GJ24" s="239"/>
      <c r="GK24" s="239"/>
      <c r="GL24" s="239"/>
      <c r="GM24" s="239"/>
      <c r="GN24" s="239"/>
      <c r="GO24" s="239"/>
      <c r="GP24" s="239"/>
      <c r="GQ24" s="239"/>
      <c r="GR24" s="239"/>
      <c r="GS24" s="239"/>
      <c r="GT24" s="239"/>
      <c r="GU24" s="239"/>
      <c r="GV24" s="239"/>
      <c r="GW24" s="239"/>
      <c r="GX24" s="239"/>
      <c r="GY24" s="239"/>
      <c r="GZ24" s="239"/>
      <c r="HA24" s="239"/>
      <c r="HB24" s="239"/>
      <c r="HC24" s="239"/>
      <c r="HD24" s="239"/>
      <c r="HE24" s="239"/>
      <c r="HF24" s="239"/>
      <c r="HG24" s="239"/>
      <c r="HH24" s="239"/>
      <c r="HI24" s="239"/>
      <c r="HJ24" s="239"/>
      <c r="HK24" s="239"/>
      <c r="HL24" s="239"/>
      <c r="HM24" s="239"/>
      <c r="HN24" s="239"/>
      <c r="HO24" s="239"/>
      <c r="HP24" s="239"/>
      <c r="HQ24" s="239"/>
      <c r="HR24" s="239"/>
      <c r="HS24" s="239"/>
      <c r="HT24" s="239"/>
      <c r="HU24" s="239"/>
      <c r="HV24" s="239"/>
      <c r="HW24" s="239"/>
      <c r="HX24" s="239"/>
      <c r="HY24" s="239"/>
      <c r="HZ24" s="239"/>
      <c r="IA24" s="239"/>
      <c r="IB24" s="239"/>
      <c r="IC24" s="239"/>
      <c r="ID24" s="239"/>
      <c r="IE24" s="239"/>
      <c r="IF24" s="239"/>
      <c r="IG24" s="239"/>
      <c r="IH24" s="239"/>
      <c r="II24" s="239"/>
      <c r="IJ24" s="239"/>
      <c r="IK24" s="239"/>
      <c r="IL24" s="239"/>
      <c r="IM24" s="239"/>
      <c r="IN24" s="239"/>
      <c r="IO24" s="239"/>
      <c r="IP24" s="239"/>
      <c r="IQ24" s="239"/>
      <c r="IR24" s="239"/>
      <c r="IS24" s="239"/>
      <c r="IT24" s="239"/>
      <c r="IU24" s="239"/>
      <c r="IV24" s="239"/>
      <c r="IW24" s="239"/>
      <c r="IX24" s="239"/>
    </row>
    <row r="25" spans="1:258" s="307" customFormat="1" ht="138.75" customHeight="1" x14ac:dyDescent="0.25">
      <c r="A25" s="288" t="s">
        <v>217</v>
      </c>
      <c r="B25" s="206" t="s">
        <v>232</v>
      </c>
      <c r="C25" s="287" t="s">
        <v>118</v>
      </c>
      <c r="D25" s="288" t="s">
        <v>107</v>
      </c>
      <c r="E25" s="288" t="s">
        <v>263</v>
      </c>
      <c r="F25" s="288" t="s">
        <v>235</v>
      </c>
      <c r="G25" s="287" t="s">
        <v>264</v>
      </c>
      <c r="H25" s="165">
        <v>42989.4</v>
      </c>
      <c r="I25" s="165"/>
      <c r="J25" s="273">
        <v>45527.4</v>
      </c>
      <c r="K25" s="384">
        <v>50026.6</v>
      </c>
      <c r="L25" s="297">
        <v>62700</v>
      </c>
      <c r="M25" s="297">
        <v>62700</v>
      </c>
      <c r="N25" s="297">
        <f>M25</f>
        <v>62700</v>
      </c>
      <c r="O25" s="165">
        <f>SUM(H25:N25)</f>
        <v>326643.40000000002</v>
      </c>
      <c r="P25" s="506" t="s">
        <v>568</v>
      </c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1"/>
      <c r="AG25" s="221"/>
      <c r="AH25" s="221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  <c r="BT25" s="239"/>
      <c r="BU25" s="239"/>
      <c r="BV25" s="239"/>
      <c r="BW25" s="239"/>
      <c r="BX25" s="239"/>
      <c r="BY25" s="239"/>
      <c r="BZ25" s="239"/>
      <c r="CA25" s="239"/>
      <c r="CB25" s="239"/>
      <c r="CC25" s="239"/>
      <c r="CD25" s="239"/>
      <c r="CE25" s="239"/>
      <c r="CF25" s="239"/>
      <c r="CG25" s="239"/>
      <c r="CH25" s="239"/>
      <c r="CI25" s="239"/>
      <c r="CJ25" s="239"/>
      <c r="CK25" s="239"/>
      <c r="CL25" s="239"/>
      <c r="CM25" s="239"/>
      <c r="CN25" s="239"/>
      <c r="CO25" s="239"/>
      <c r="CP25" s="239"/>
      <c r="CQ25" s="239"/>
      <c r="CR25" s="239"/>
      <c r="CS25" s="239"/>
      <c r="CT25" s="239"/>
      <c r="CU25" s="239"/>
      <c r="CV25" s="239"/>
      <c r="CW25" s="239"/>
      <c r="CX25" s="239"/>
      <c r="CY25" s="239"/>
      <c r="CZ25" s="239"/>
      <c r="DA25" s="239"/>
      <c r="DB25" s="239"/>
      <c r="DC25" s="239"/>
      <c r="DD25" s="239"/>
      <c r="DE25" s="239"/>
      <c r="DF25" s="239"/>
      <c r="DG25" s="239"/>
      <c r="DH25" s="239"/>
      <c r="DI25" s="239"/>
      <c r="DJ25" s="239"/>
      <c r="DK25" s="239"/>
      <c r="DL25" s="239"/>
      <c r="DM25" s="239"/>
      <c r="DN25" s="239"/>
      <c r="DO25" s="239"/>
      <c r="DP25" s="239"/>
      <c r="DQ25" s="239"/>
      <c r="DR25" s="239"/>
      <c r="DS25" s="239"/>
      <c r="DT25" s="239"/>
      <c r="DU25" s="239"/>
      <c r="DV25" s="239"/>
      <c r="DW25" s="239"/>
      <c r="DX25" s="239"/>
      <c r="DY25" s="239"/>
      <c r="DZ25" s="239"/>
      <c r="EA25" s="239"/>
      <c r="EB25" s="239"/>
      <c r="EC25" s="239"/>
      <c r="ED25" s="239"/>
      <c r="EE25" s="239"/>
      <c r="EF25" s="239"/>
      <c r="EG25" s="239"/>
      <c r="EH25" s="239"/>
      <c r="EI25" s="239"/>
      <c r="EJ25" s="239"/>
      <c r="EK25" s="239"/>
      <c r="EL25" s="239"/>
      <c r="EM25" s="239"/>
      <c r="EN25" s="239"/>
      <c r="EO25" s="239"/>
      <c r="EP25" s="239"/>
      <c r="EQ25" s="239"/>
      <c r="ER25" s="239"/>
      <c r="ES25" s="239"/>
      <c r="ET25" s="239"/>
      <c r="EU25" s="239"/>
      <c r="EV25" s="239"/>
      <c r="EW25" s="239"/>
      <c r="EX25" s="239"/>
      <c r="EY25" s="239"/>
      <c r="EZ25" s="239"/>
      <c r="FA25" s="239"/>
      <c r="FB25" s="239"/>
      <c r="FC25" s="239"/>
      <c r="FD25" s="239"/>
      <c r="FE25" s="239"/>
      <c r="FF25" s="239"/>
      <c r="FG25" s="239"/>
      <c r="FH25" s="239"/>
      <c r="FI25" s="239"/>
      <c r="FJ25" s="239"/>
      <c r="FK25" s="239"/>
      <c r="FL25" s="239"/>
      <c r="FM25" s="239"/>
      <c r="FN25" s="239"/>
      <c r="FO25" s="239"/>
      <c r="FP25" s="239"/>
      <c r="FQ25" s="239"/>
      <c r="FR25" s="239"/>
      <c r="FS25" s="239"/>
      <c r="FT25" s="239"/>
      <c r="FU25" s="239"/>
      <c r="FV25" s="239"/>
      <c r="FW25" s="239"/>
      <c r="FX25" s="239"/>
      <c r="FY25" s="239"/>
      <c r="FZ25" s="239"/>
      <c r="GA25" s="239"/>
      <c r="GB25" s="239"/>
      <c r="GC25" s="239"/>
      <c r="GD25" s="239"/>
      <c r="GE25" s="239"/>
      <c r="GF25" s="239"/>
      <c r="GG25" s="239"/>
      <c r="GH25" s="239"/>
      <c r="GI25" s="239"/>
      <c r="GJ25" s="239"/>
      <c r="GK25" s="239"/>
      <c r="GL25" s="239"/>
      <c r="GM25" s="239"/>
      <c r="GN25" s="239"/>
      <c r="GO25" s="239"/>
      <c r="GP25" s="239"/>
      <c r="GQ25" s="239"/>
      <c r="GR25" s="239"/>
      <c r="GS25" s="239"/>
      <c r="GT25" s="239"/>
      <c r="GU25" s="239"/>
      <c r="GV25" s="239"/>
      <c r="GW25" s="239"/>
      <c r="GX25" s="239"/>
      <c r="GY25" s="239"/>
      <c r="GZ25" s="239"/>
      <c r="HA25" s="239"/>
      <c r="HB25" s="239"/>
      <c r="HC25" s="239"/>
      <c r="HD25" s="239"/>
      <c r="HE25" s="239"/>
      <c r="HF25" s="239"/>
      <c r="HG25" s="239"/>
      <c r="HH25" s="239"/>
      <c r="HI25" s="239"/>
      <c r="HJ25" s="239"/>
      <c r="HK25" s="239"/>
      <c r="HL25" s="239"/>
      <c r="HM25" s="239"/>
      <c r="HN25" s="239"/>
      <c r="HO25" s="239"/>
      <c r="HP25" s="239"/>
      <c r="HQ25" s="239"/>
      <c r="HR25" s="239"/>
      <c r="HS25" s="239"/>
      <c r="HT25" s="239"/>
      <c r="HU25" s="239"/>
      <c r="HV25" s="239"/>
      <c r="HW25" s="239"/>
      <c r="HX25" s="239"/>
      <c r="HY25" s="239"/>
      <c r="HZ25" s="239"/>
      <c r="IA25" s="239"/>
      <c r="IB25" s="239"/>
      <c r="IC25" s="239"/>
      <c r="ID25" s="239"/>
      <c r="IE25" s="239"/>
      <c r="IF25" s="239"/>
      <c r="IG25" s="239"/>
      <c r="IH25" s="239"/>
      <c r="II25" s="239"/>
      <c r="IJ25" s="239"/>
      <c r="IK25" s="239"/>
      <c r="IL25" s="239"/>
      <c r="IM25" s="239"/>
      <c r="IN25" s="239"/>
      <c r="IO25" s="239"/>
      <c r="IP25" s="239"/>
      <c r="IQ25" s="239"/>
      <c r="IR25" s="239"/>
      <c r="IS25" s="239"/>
      <c r="IT25" s="239"/>
      <c r="IU25" s="239"/>
      <c r="IV25" s="239"/>
      <c r="IW25" s="239"/>
      <c r="IX25" s="239"/>
    </row>
    <row r="26" spans="1:258" s="307" customFormat="1" ht="138.75" customHeight="1" x14ac:dyDescent="0.25">
      <c r="A26" s="288" t="s">
        <v>219</v>
      </c>
      <c r="B26" s="206" t="s">
        <v>446</v>
      </c>
      <c r="C26" s="287" t="s">
        <v>118</v>
      </c>
      <c r="D26" s="288" t="s">
        <v>107</v>
      </c>
      <c r="E26" s="288" t="s">
        <v>263</v>
      </c>
      <c r="F26" s="288" t="s">
        <v>435</v>
      </c>
      <c r="G26" s="287" t="s">
        <v>436</v>
      </c>
      <c r="H26" s="165">
        <v>648</v>
      </c>
      <c r="I26" s="165"/>
      <c r="J26" s="273">
        <v>0</v>
      </c>
      <c r="K26" s="383">
        <v>0</v>
      </c>
      <c r="L26" s="165">
        <v>0</v>
      </c>
      <c r="M26" s="165">
        <v>0</v>
      </c>
      <c r="N26" s="297">
        <f t="shared" ref="N26:N60" si="3">M26</f>
        <v>0</v>
      </c>
      <c r="O26" s="165">
        <f t="shared" ref="O26:O33" si="4">SUM(H26:N26)</f>
        <v>648</v>
      </c>
      <c r="P26" s="506"/>
      <c r="Q26" s="206" t="s">
        <v>537</v>
      </c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39"/>
      <c r="BU26" s="239"/>
      <c r="BV26" s="239"/>
      <c r="BW26" s="239"/>
      <c r="BX26" s="239"/>
      <c r="BY26" s="239"/>
      <c r="BZ26" s="239"/>
      <c r="CA26" s="239"/>
      <c r="CB26" s="239"/>
      <c r="CC26" s="239"/>
      <c r="CD26" s="239"/>
      <c r="CE26" s="239"/>
      <c r="CF26" s="239"/>
      <c r="CG26" s="239"/>
      <c r="CH26" s="239"/>
      <c r="CI26" s="239"/>
      <c r="CJ26" s="239"/>
      <c r="CK26" s="239"/>
      <c r="CL26" s="239"/>
      <c r="CM26" s="239"/>
      <c r="CN26" s="239"/>
      <c r="CO26" s="239"/>
      <c r="CP26" s="239"/>
      <c r="CQ26" s="239"/>
      <c r="CR26" s="239"/>
      <c r="CS26" s="239"/>
      <c r="CT26" s="239"/>
      <c r="CU26" s="239"/>
      <c r="CV26" s="239"/>
      <c r="CW26" s="239"/>
      <c r="CX26" s="239"/>
      <c r="CY26" s="239"/>
      <c r="CZ26" s="239"/>
      <c r="DA26" s="239"/>
      <c r="DB26" s="239"/>
      <c r="DC26" s="239"/>
      <c r="DD26" s="239"/>
      <c r="DE26" s="239"/>
      <c r="DF26" s="239"/>
      <c r="DG26" s="239"/>
      <c r="DH26" s="239"/>
      <c r="DI26" s="239"/>
      <c r="DJ26" s="239"/>
      <c r="DK26" s="239"/>
      <c r="DL26" s="239"/>
      <c r="DM26" s="239"/>
      <c r="DN26" s="239"/>
      <c r="DO26" s="239"/>
      <c r="DP26" s="239"/>
      <c r="DQ26" s="239"/>
      <c r="DR26" s="239"/>
      <c r="DS26" s="239"/>
      <c r="DT26" s="239"/>
      <c r="DU26" s="239"/>
      <c r="DV26" s="239"/>
      <c r="DW26" s="239"/>
      <c r="DX26" s="239"/>
      <c r="DY26" s="239"/>
      <c r="DZ26" s="239"/>
      <c r="EA26" s="239"/>
      <c r="EB26" s="239"/>
      <c r="EC26" s="239"/>
      <c r="ED26" s="239"/>
      <c r="EE26" s="239"/>
      <c r="EF26" s="239"/>
      <c r="EG26" s="239"/>
      <c r="EH26" s="239"/>
      <c r="EI26" s="239"/>
      <c r="EJ26" s="239"/>
      <c r="EK26" s="239"/>
      <c r="EL26" s="239"/>
      <c r="EM26" s="239"/>
      <c r="EN26" s="239"/>
      <c r="EO26" s="239"/>
      <c r="EP26" s="239"/>
      <c r="EQ26" s="239"/>
      <c r="ER26" s="239"/>
      <c r="ES26" s="239"/>
      <c r="ET26" s="239"/>
      <c r="EU26" s="239"/>
      <c r="EV26" s="239"/>
      <c r="EW26" s="239"/>
      <c r="EX26" s="239"/>
      <c r="EY26" s="239"/>
      <c r="EZ26" s="239"/>
      <c r="FA26" s="239"/>
      <c r="FB26" s="239"/>
      <c r="FC26" s="239"/>
      <c r="FD26" s="239"/>
      <c r="FE26" s="239"/>
      <c r="FF26" s="239"/>
      <c r="FG26" s="239"/>
      <c r="FH26" s="239"/>
      <c r="FI26" s="239"/>
      <c r="FJ26" s="239"/>
      <c r="FK26" s="239"/>
      <c r="FL26" s="239"/>
      <c r="FM26" s="239"/>
      <c r="FN26" s="239"/>
      <c r="FO26" s="239"/>
      <c r="FP26" s="239"/>
      <c r="FQ26" s="239"/>
      <c r="FR26" s="239"/>
      <c r="FS26" s="239"/>
      <c r="FT26" s="239"/>
      <c r="FU26" s="239"/>
      <c r="FV26" s="239"/>
      <c r="FW26" s="239"/>
      <c r="FX26" s="239"/>
      <c r="FY26" s="239"/>
      <c r="FZ26" s="239"/>
      <c r="GA26" s="239"/>
      <c r="GB26" s="239"/>
      <c r="GC26" s="239"/>
      <c r="GD26" s="239"/>
      <c r="GE26" s="239"/>
      <c r="GF26" s="239"/>
      <c r="GG26" s="239"/>
      <c r="GH26" s="239"/>
      <c r="GI26" s="239"/>
      <c r="GJ26" s="239"/>
      <c r="GK26" s="239"/>
      <c r="GL26" s="239"/>
      <c r="GM26" s="239"/>
      <c r="GN26" s="239"/>
      <c r="GO26" s="239"/>
      <c r="GP26" s="239"/>
      <c r="GQ26" s="239"/>
      <c r="GR26" s="239"/>
      <c r="GS26" s="239"/>
      <c r="GT26" s="239"/>
      <c r="GU26" s="239"/>
      <c r="GV26" s="239"/>
      <c r="GW26" s="239"/>
      <c r="GX26" s="239"/>
      <c r="GY26" s="239"/>
      <c r="GZ26" s="239"/>
      <c r="HA26" s="239"/>
      <c r="HB26" s="239"/>
      <c r="HC26" s="239"/>
      <c r="HD26" s="239"/>
      <c r="HE26" s="239"/>
      <c r="HF26" s="239"/>
      <c r="HG26" s="239"/>
      <c r="HH26" s="239"/>
      <c r="HI26" s="239"/>
      <c r="HJ26" s="239"/>
      <c r="HK26" s="239"/>
      <c r="HL26" s="239"/>
      <c r="HM26" s="239"/>
      <c r="HN26" s="239"/>
      <c r="HO26" s="239"/>
      <c r="HP26" s="239"/>
      <c r="HQ26" s="239"/>
      <c r="HR26" s="239"/>
      <c r="HS26" s="239"/>
      <c r="HT26" s="239"/>
      <c r="HU26" s="239"/>
      <c r="HV26" s="239"/>
      <c r="HW26" s="239"/>
      <c r="HX26" s="239"/>
      <c r="HY26" s="239"/>
      <c r="HZ26" s="239"/>
      <c r="IA26" s="239"/>
      <c r="IB26" s="239"/>
      <c r="IC26" s="239"/>
      <c r="ID26" s="239"/>
      <c r="IE26" s="239"/>
      <c r="IF26" s="239"/>
      <c r="IG26" s="239"/>
      <c r="IH26" s="239"/>
      <c r="II26" s="239"/>
      <c r="IJ26" s="239"/>
      <c r="IK26" s="239"/>
      <c r="IL26" s="239"/>
      <c r="IM26" s="239"/>
      <c r="IN26" s="239"/>
      <c r="IO26" s="239"/>
      <c r="IP26" s="239"/>
      <c r="IQ26" s="239"/>
      <c r="IR26" s="239"/>
      <c r="IS26" s="239"/>
      <c r="IT26" s="239"/>
      <c r="IU26" s="239"/>
      <c r="IV26" s="239"/>
      <c r="IW26" s="239"/>
      <c r="IX26" s="239"/>
    </row>
    <row r="27" spans="1:258" s="307" customFormat="1" ht="138.75" customHeight="1" x14ac:dyDescent="0.25">
      <c r="A27" s="406" t="s">
        <v>220</v>
      </c>
      <c r="B27" s="206" t="s">
        <v>537</v>
      </c>
      <c r="C27" s="360" t="s">
        <v>118</v>
      </c>
      <c r="D27" s="361" t="s">
        <v>107</v>
      </c>
      <c r="E27" s="361" t="s">
        <v>263</v>
      </c>
      <c r="F27" s="361" t="s">
        <v>538</v>
      </c>
      <c r="G27" s="360" t="s">
        <v>436</v>
      </c>
      <c r="H27" s="165">
        <v>0</v>
      </c>
      <c r="I27" s="165"/>
      <c r="J27" s="273">
        <v>0</v>
      </c>
      <c r="K27" s="383">
        <v>915.2</v>
      </c>
      <c r="L27" s="165">
        <v>0</v>
      </c>
      <c r="M27" s="165">
        <v>0</v>
      </c>
      <c r="N27" s="297">
        <f t="shared" si="3"/>
        <v>0</v>
      </c>
      <c r="O27" s="165">
        <f t="shared" si="4"/>
        <v>915.2</v>
      </c>
      <c r="P27" s="506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21"/>
      <c r="AL27" s="221"/>
      <c r="AM27" s="221"/>
      <c r="AN27" s="221"/>
      <c r="AO27" s="221"/>
      <c r="AP27" s="221"/>
      <c r="AQ27" s="221"/>
      <c r="AR27" s="221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39"/>
      <c r="BU27" s="239"/>
      <c r="BV27" s="239"/>
      <c r="BW27" s="239"/>
      <c r="BX27" s="239"/>
      <c r="BY27" s="239"/>
      <c r="BZ27" s="239"/>
      <c r="CA27" s="239"/>
      <c r="CB27" s="239"/>
      <c r="CC27" s="239"/>
      <c r="CD27" s="239"/>
      <c r="CE27" s="239"/>
      <c r="CF27" s="239"/>
      <c r="CG27" s="239"/>
      <c r="CH27" s="239"/>
      <c r="CI27" s="239"/>
      <c r="CJ27" s="239"/>
      <c r="CK27" s="239"/>
      <c r="CL27" s="239"/>
      <c r="CM27" s="239"/>
      <c r="CN27" s="239"/>
      <c r="CO27" s="239"/>
      <c r="CP27" s="239"/>
      <c r="CQ27" s="239"/>
      <c r="CR27" s="239"/>
      <c r="CS27" s="239"/>
      <c r="CT27" s="239"/>
      <c r="CU27" s="239"/>
      <c r="CV27" s="239"/>
      <c r="CW27" s="239"/>
      <c r="CX27" s="239"/>
      <c r="CY27" s="239"/>
      <c r="CZ27" s="239"/>
      <c r="DA27" s="239"/>
      <c r="DB27" s="239"/>
      <c r="DC27" s="239"/>
      <c r="DD27" s="239"/>
      <c r="DE27" s="239"/>
      <c r="DF27" s="239"/>
      <c r="DG27" s="239"/>
      <c r="DH27" s="239"/>
      <c r="DI27" s="239"/>
      <c r="DJ27" s="239"/>
      <c r="DK27" s="239"/>
      <c r="DL27" s="239"/>
      <c r="DM27" s="239"/>
      <c r="DN27" s="239"/>
      <c r="DO27" s="239"/>
      <c r="DP27" s="239"/>
      <c r="DQ27" s="239"/>
      <c r="DR27" s="239"/>
      <c r="DS27" s="239"/>
      <c r="DT27" s="239"/>
      <c r="DU27" s="239"/>
      <c r="DV27" s="239"/>
      <c r="DW27" s="239"/>
      <c r="DX27" s="239"/>
      <c r="DY27" s="239"/>
      <c r="DZ27" s="239"/>
      <c r="EA27" s="239"/>
      <c r="EB27" s="239"/>
      <c r="EC27" s="239"/>
      <c r="ED27" s="239"/>
      <c r="EE27" s="239"/>
      <c r="EF27" s="239"/>
      <c r="EG27" s="239"/>
      <c r="EH27" s="239"/>
      <c r="EI27" s="239"/>
      <c r="EJ27" s="239"/>
      <c r="EK27" s="239"/>
      <c r="EL27" s="239"/>
      <c r="EM27" s="239"/>
      <c r="EN27" s="239"/>
      <c r="EO27" s="239"/>
      <c r="EP27" s="239"/>
      <c r="EQ27" s="239"/>
      <c r="ER27" s="239"/>
      <c r="ES27" s="239"/>
      <c r="ET27" s="239"/>
      <c r="EU27" s="239"/>
      <c r="EV27" s="239"/>
      <c r="EW27" s="239"/>
      <c r="EX27" s="239"/>
      <c r="EY27" s="239"/>
      <c r="EZ27" s="239"/>
      <c r="FA27" s="239"/>
      <c r="FB27" s="239"/>
      <c r="FC27" s="239"/>
      <c r="FD27" s="239"/>
      <c r="FE27" s="239"/>
      <c r="FF27" s="239"/>
      <c r="FG27" s="239"/>
      <c r="FH27" s="239"/>
      <c r="FI27" s="239"/>
      <c r="FJ27" s="239"/>
      <c r="FK27" s="239"/>
      <c r="FL27" s="239"/>
      <c r="FM27" s="239"/>
      <c r="FN27" s="239"/>
      <c r="FO27" s="239"/>
      <c r="FP27" s="239"/>
      <c r="FQ27" s="239"/>
      <c r="FR27" s="239"/>
      <c r="FS27" s="239"/>
      <c r="FT27" s="239"/>
      <c r="FU27" s="239"/>
      <c r="FV27" s="239"/>
      <c r="FW27" s="239"/>
      <c r="FX27" s="239"/>
      <c r="FY27" s="239"/>
      <c r="FZ27" s="239"/>
      <c r="GA27" s="239"/>
      <c r="GB27" s="239"/>
      <c r="GC27" s="239"/>
      <c r="GD27" s="239"/>
      <c r="GE27" s="239"/>
      <c r="GF27" s="239"/>
      <c r="GG27" s="239"/>
      <c r="GH27" s="239"/>
      <c r="GI27" s="239"/>
      <c r="GJ27" s="239"/>
      <c r="GK27" s="239"/>
      <c r="GL27" s="239"/>
      <c r="GM27" s="239"/>
      <c r="GN27" s="239"/>
      <c r="GO27" s="239"/>
      <c r="GP27" s="239"/>
      <c r="GQ27" s="239"/>
      <c r="GR27" s="239"/>
      <c r="GS27" s="239"/>
      <c r="GT27" s="239"/>
      <c r="GU27" s="239"/>
      <c r="GV27" s="239"/>
      <c r="GW27" s="239"/>
      <c r="GX27" s="239"/>
      <c r="GY27" s="239"/>
      <c r="GZ27" s="239"/>
      <c r="HA27" s="239"/>
      <c r="HB27" s="239"/>
      <c r="HC27" s="239"/>
      <c r="HD27" s="239"/>
      <c r="HE27" s="239"/>
      <c r="HF27" s="239"/>
      <c r="HG27" s="239"/>
      <c r="HH27" s="239"/>
      <c r="HI27" s="239"/>
      <c r="HJ27" s="239"/>
      <c r="HK27" s="239"/>
      <c r="HL27" s="239"/>
      <c r="HM27" s="239"/>
      <c r="HN27" s="239"/>
      <c r="HO27" s="239"/>
      <c r="HP27" s="239"/>
      <c r="HQ27" s="239"/>
      <c r="HR27" s="239"/>
      <c r="HS27" s="239"/>
      <c r="HT27" s="239"/>
      <c r="HU27" s="239"/>
      <c r="HV27" s="239"/>
      <c r="HW27" s="239"/>
      <c r="HX27" s="239"/>
      <c r="HY27" s="239"/>
      <c r="HZ27" s="239"/>
      <c r="IA27" s="239"/>
      <c r="IB27" s="239"/>
      <c r="IC27" s="239"/>
      <c r="ID27" s="239"/>
      <c r="IE27" s="239"/>
      <c r="IF27" s="239"/>
      <c r="IG27" s="239"/>
      <c r="IH27" s="239"/>
      <c r="II27" s="239"/>
      <c r="IJ27" s="239"/>
      <c r="IK27" s="239"/>
      <c r="IL27" s="239"/>
      <c r="IM27" s="239"/>
      <c r="IN27" s="239"/>
      <c r="IO27" s="239"/>
      <c r="IP27" s="239"/>
      <c r="IQ27" s="239"/>
      <c r="IR27" s="239"/>
      <c r="IS27" s="239"/>
      <c r="IT27" s="239"/>
      <c r="IU27" s="239"/>
      <c r="IV27" s="239"/>
      <c r="IW27" s="239"/>
      <c r="IX27" s="239"/>
    </row>
    <row r="28" spans="1:258" s="307" customFormat="1" ht="120" customHeight="1" x14ac:dyDescent="0.25">
      <c r="A28" s="288" t="s">
        <v>33</v>
      </c>
      <c r="B28" s="206" t="s">
        <v>237</v>
      </c>
      <c r="C28" s="287" t="s">
        <v>118</v>
      </c>
      <c r="D28" s="288" t="s">
        <v>107</v>
      </c>
      <c r="E28" s="288" t="s">
        <v>263</v>
      </c>
      <c r="F28" s="288" t="s">
        <v>238</v>
      </c>
      <c r="G28" s="287" t="s">
        <v>265</v>
      </c>
      <c r="H28" s="165">
        <v>5582.1</v>
      </c>
      <c r="I28" s="165"/>
      <c r="J28" s="273">
        <v>7598.2</v>
      </c>
      <c r="K28" s="383">
        <v>9542.6</v>
      </c>
      <c r="L28" s="165">
        <v>9530.7999999999993</v>
      </c>
      <c r="M28" s="165">
        <f>L28</f>
        <v>9530.7999999999993</v>
      </c>
      <c r="N28" s="297">
        <f t="shared" si="3"/>
        <v>9530.7999999999993</v>
      </c>
      <c r="O28" s="165">
        <f t="shared" si="4"/>
        <v>51315.3</v>
      </c>
      <c r="P28" s="506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39"/>
      <c r="BU28" s="239"/>
      <c r="BV28" s="239"/>
      <c r="BW28" s="239"/>
      <c r="BX28" s="239"/>
      <c r="BY28" s="239"/>
      <c r="BZ28" s="239"/>
      <c r="CA28" s="239"/>
      <c r="CB28" s="239"/>
      <c r="CC28" s="239"/>
      <c r="CD28" s="239"/>
      <c r="CE28" s="239"/>
      <c r="CF28" s="239"/>
      <c r="CG28" s="239"/>
      <c r="CH28" s="239"/>
      <c r="CI28" s="239"/>
      <c r="CJ28" s="239"/>
      <c r="CK28" s="239"/>
      <c r="CL28" s="239"/>
      <c r="CM28" s="239"/>
      <c r="CN28" s="239"/>
      <c r="CO28" s="239"/>
      <c r="CP28" s="239"/>
      <c r="CQ28" s="239"/>
      <c r="CR28" s="239"/>
      <c r="CS28" s="239"/>
      <c r="CT28" s="239"/>
      <c r="CU28" s="239"/>
      <c r="CV28" s="239"/>
      <c r="CW28" s="239"/>
      <c r="CX28" s="239"/>
      <c r="CY28" s="239"/>
      <c r="CZ28" s="239"/>
      <c r="DA28" s="239"/>
      <c r="DB28" s="239"/>
      <c r="DC28" s="239"/>
      <c r="DD28" s="239"/>
      <c r="DE28" s="239"/>
      <c r="DF28" s="239"/>
      <c r="DG28" s="239"/>
      <c r="DH28" s="239"/>
      <c r="DI28" s="239"/>
      <c r="DJ28" s="239"/>
      <c r="DK28" s="239"/>
      <c r="DL28" s="239"/>
      <c r="DM28" s="239"/>
      <c r="DN28" s="239"/>
      <c r="DO28" s="239"/>
      <c r="DP28" s="239"/>
      <c r="DQ28" s="239"/>
      <c r="DR28" s="239"/>
      <c r="DS28" s="239"/>
      <c r="DT28" s="239"/>
      <c r="DU28" s="239"/>
      <c r="DV28" s="239"/>
      <c r="DW28" s="239"/>
      <c r="DX28" s="239"/>
      <c r="DY28" s="239"/>
      <c r="DZ28" s="239"/>
      <c r="EA28" s="239"/>
      <c r="EB28" s="239"/>
      <c r="EC28" s="239"/>
      <c r="ED28" s="239"/>
      <c r="EE28" s="239"/>
      <c r="EF28" s="239"/>
      <c r="EG28" s="239"/>
      <c r="EH28" s="239"/>
      <c r="EI28" s="239"/>
      <c r="EJ28" s="239"/>
      <c r="EK28" s="239"/>
      <c r="EL28" s="239"/>
      <c r="EM28" s="239"/>
      <c r="EN28" s="239"/>
      <c r="EO28" s="239"/>
      <c r="EP28" s="239"/>
      <c r="EQ28" s="239"/>
      <c r="ER28" s="239"/>
      <c r="ES28" s="239"/>
      <c r="ET28" s="239"/>
      <c r="EU28" s="239"/>
      <c r="EV28" s="239"/>
      <c r="EW28" s="239"/>
      <c r="EX28" s="239"/>
      <c r="EY28" s="239"/>
      <c r="EZ28" s="239"/>
      <c r="FA28" s="239"/>
      <c r="FB28" s="239"/>
      <c r="FC28" s="239"/>
      <c r="FD28" s="239"/>
      <c r="FE28" s="239"/>
      <c r="FF28" s="239"/>
      <c r="FG28" s="239"/>
      <c r="FH28" s="239"/>
      <c r="FI28" s="239"/>
      <c r="FJ28" s="239"/>
      <c r="FK28" s="239"/>
      <c r="FL28" s="239"/>
      <c r="FM28" s="239"/>
      <c r="FN28" s="239"/>
      <c r="FO28" s="239"/>
      <c r="FP28" s="239"/>
      <c r="FQ28" s="239"/>
      <c r="FR28" s="239"/>
      <c r="FS28" s="239"/>
      <c r="FT28" s="239"/>
      <c r="FU28" s="239"/>
      <c r="FV28" s="239"/>
      <c r="FW28" s="239"/>
      <c r="FX28" s="239"/>
      <c r="FY28" s="239"/>
      <c r="FZ28" s="239"/>
      <c r="GA28" s="239"/>
      <c r="GB28" s="239"/>
      <c r="GC28" s="239"/>
      <c r="GD28" s="239"/>
      <c r="GE28" s="239"/>
      <c r="GF28" s="239"/>
      <c r="GG28" s="239"/>
      <c r="GH28" s="239"/>
      <c r="GI28" s="239"/>
      <c r="GJ28" s="239"/>
      <c r="GK28" s="239"/>
      <c r="GL28" s="239"/>
      <c r="GM28" s="239"/>
      <c r="GN28" s="239"/>
      <c r="GO28" s="239"/>
      <c r="GP28" s="239"/>
      <c r="GQ28" s="239"/>
      <c r="GR28" s="239"/>
      <c r="GS28" s="239"/>
      <c r="GT28" s="239"/>
      <c r="GU28" s="239"/>
      <c r="GV28" s="239"/>
      <c r="GW28" s="239"/>
      <c r="GX28" s="239"/>
      <c r="GY28" s="239"/>
      <c r="GZ28" s="239"/>
      <c r="HA28" s="239"/>
      <c r="HB28" s="239"/>
      <c r="HC28" s="239"/>
      <c r="HD28" s="239"/>
      <c r="HE28" s="239"/>
      <c r="HF28" s="239"/>
      <c r="HG28" s="239"/>
      <c r="HH28" s="239"/>
      <c r="HI28" s="239"/>
      <c r="HJ28" s="239"/>
      <c r="HK28" s="239"/>
      <c r="HL28" s="239"/>
      <c r="HM28" s="239"/>
      <c r="HN28" s="239"/>
      <c r="HO28" s="239"/>
      <c r="HP28" s="239"/>
      <c r="HQ28" s="239"/>
      <c r="HR28" s="239"/>
      <c r="HS28" s="239"/>
      <c r="HT28" s="239"/>
      <c r="HU28" s="239"/>
      <c r="HV28" s="239"/>
      <c r="HW28" s="239"/>
      <c r="HX28" s="239"/>
      <c r="HY28" s="239"/>
      <c r="HZ28" s="239"/>
      <c r="IA28" s="239"/>
      <c r="IB28" s="239"/>
      <c r="IC28" s="239"/>
      <c r="ID28" s="239"/>
      <c r="IE28" s="239"/>
      <c r="IF28" s="239"/>
      <c r="IG28" s="239"/>
      <c r="IH28" s="239"/>
      <c r="II28" s="239"/>
      <c r="IJ28" s="239"/>
      <c r="IK28" s="239"/>
      <c r="IL28" s="239"/>
      <c r="IM28" s="239"/>
      <c r="IN28" s="239"/>
      <c r="IO28" s="239"/>
      <c r="IP28" s="239"/>
      <c r="IQ28" s="239"/>
      <c r="IR28" s="239"/>
      <c r="IS28" s="239"/>
      <c r="IT28" s="239"/>
      <c r="IU28" s="239"/>
      <c r="IV28" s="239"/>
      <c r="IW28" s="239"/>
      <c r="IX28" s="239"/>
    </row>
    <row r="29" spans="1:258" s="307" customFormat="1" ht="120" customHeight="1" x14ac:dyDescent="0.25">
      <c r="A29" s="288" t="s">
        <v>35</v>
      </c>
      <c r="B29" s="286" t="s">
        <v>355</v>
      </c>
      <c r="C29" s="287" t="s">
        <v>118</v>
      </c>
      <c r="D29" s="288" t="s">
        <v>107</v>
      </c>
      <c r="E29" s="288" t="s">
        <v>263</v>
      </c>
      <c r="F29" s="288" t="s">
        <v>356</v>
      </c>
      <c r="G29" s="287" t="s">
        <v>265</v>
      </c>
      <c r="H29" s="165">
        <v>894.2</v>
      </c>
      <c r="I29" s="165"/>
      <c r="J29" s="273">
        <v>888</v>
      </c>
      <c r="K29" s="383">
        <v>2336</v>
      </c>
      <c r="L29" s="165">
        <v>0</v>
      </c>
      <c r="M29" s="165">
        <v>0</v>
      </c>
      <c r="N29" s="297">
        <f t="shared" si="3"/>
        <v>0</v>
      </c>
      <c r="O29" s="165">
        <f t="shared" si="4"/>
        <v>4118.2</v>
      </c>
      <c r="P29" s="506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39"/>
      <c r="BU29" s="239"/>
      <c r="BV29" s="239"/>
      <c r="BW29" s="239"/>
      <c r="BX29" s="239"/>
      <c r="BY29" s="239"/>
      <c r="BZ29" s="239"/>
      <c r="CA29" s="239"/>
      <c r="CB29" s="239"/>
      <c r="CC29" s="239"/>
      <c r="CD29" s="239"/>
      <c r="CE29" s="239"/>
      <c r="CF29" s="239"/>
      <c r="CG29" s="239"/>
      <c r="CH29" s="239"/>
      <c r="CI29" s="239"/>
      <c r="CJ29" s="239"/>
      <c r="CK29" s="239"/>
      <c r="CL29" s="239"/>
      <c r="CM29" s="239"/>
      <c r="CN29" s="239"/>
      <c r="CO29" s="239"/>
      <c r="CP29" s="239"/>
      <c r="CQ29" s="239"/>
      <c r="CR29" s="239"/>
      <c r="CS29" s="239"/>
      <c r="CT29" s="239"/>
      <c r="CU29" s="239"/>
      <c r="CV29" s="239"/>
      <c r="CW29" s="239"/>
      <c r="CX29" s="239"/>
      <c r="CY29" s="239"/>
      <c r="CZ29" s="239"/>
      <c r="DA29" s="239"/>
      <c r="DB29" s="239"/>
      <c r="DC29" s="239"/>
      <c r="DD29" s="239"/>
      <c r="DE29" s="239"/>
      <c r="DF29" s="239"/>
      <c r="DG29" s="239"/>
      <c r="DH29" s="239"/>
      <c r="DI29" s="239"/>
      <c r="DJ29" s="239"/>
      <c r="DK29" s="239"/>
      <c r="DL29" s="239"/>
      <c r="DM29" s="239"/>
      <c r="DN29" s="239"/>
      <c r="DO29" s="239"/>
      <c r="DP29" s="239"/>
      <c r="DQ29" s="239"/>
      <c r="DR29" s="239"/>
      <c r="DS29" s="239"/>
      <c r="DT29" s="239"/>
      <c r="DU29" s="239"/>
      <c r="DV29" s="239"/>
      <c r="DW29" s="239"/>
      <c r="DX29" s="239"/>
      <c r="DY29" s="239"/>
      <c r="DZ29" s="239"/>
      <c r="EA29" s="239"/>
      <c r="EB29" s="239"/>
      <c r="EC29" s="239"/>
      <c r="ED29" s="239"/>
      <c r="EE29" s="239"/>
      <c r="EF29" s="239"/>
      <c r="EG29" s="239"/>
      <c r="EH29" s="239"/>
      <c r="EI29" s="239"/>
      <c r="EJ29" s="239"/>
      <c r="EK29" s="239"/>
      <c r="EL29" s="239"/>
      <c r="EM29" s="239"/>
      <c r="EN29" s="239"/>
      <c r="EO29" s="239"/>
      <c r="EP29" s="239"/>
      <c r="EQ29" s="239"/>
      <c r="ER29" s="239"/>
      <c r="ES29" s="239"/>
      <c r="ET29" s="239"/>
      <c r="EU29" s="239"/>
      <c r="EV29" s="239"/>
      <c r="EW29" s="239"/>
      <c r="EX29" s="239"/>
      <c r="EY29" s="239"/>
      <c r="EZ29" s="239"/>
      <c r="FA29" s="239"/>
      <c r="FB29" s="239"/>
      <c r="FC29" s="239"/>
      <c r="FD29" s="239"/>
      <c r="FE29" s="239"/>
      <c r="FF29" s="239"/>
      <c r="FG29" s="239"/>
      <c r="FH29" s="239"/>
      <c r="FI29" s="239"/>
      <c r="FJ29" s="239"/>
      <c r="FK29" s="239"/>
      <c r="FL29" s="239"/>
      <c r="FM29" s="239"/>
      <c r="FN29" s="239"/>
      <c r="FO29" s="239"/>
      <c r="FP29" s="239"/>
      <c r="FQ29" s="239"/>
      <c r="FR29" s="239"/>
      <c r="FS29" s="239"/>
      <c r="FT29" s="239"/>
      <c r="FU29" s="239"/>
      <c r="FV29" s="239"/>
      <c r="FW29" s="239"/>
      <c r="FX29" s="239"/>
      <c r="FY29" s="239"/>
      <c r="FZ29" s="239"/>
      <c r="GA29" s="239"/>
      <c r="GB29" s="239"/>
      <c r="GC29" s="239"/>
      <c r="GD29" s="239"/>
      <c r="GE29" s="239"/>
      <c r="GF29" s="239"/>
      <c r="GG29" s="239"/>
      <c r="GH29" s="239"/>
      <c r="GI29" s="239"/>
      <c r="GJ29" s="239"/>
      <c r="GK29" s="239"/>
      <c r="GL29" s="239"/>
      <c r="GM29" s="239"/>
      <c r="GN29" s="239"/>
      <c r="GO29" s="239"/>
      <c r="GP29" s="239"/>
      <c r="GQ29" s="239"/>
      <c r="GR29" s="239"/>
      <c r="GS29" s="239"/>
      <c r="GT29" s="239"/>
      <c r="GU29" s="239"/>
      <c r="GV29" s="239"/>
      <c r="GW29" s="239"/>
      <c r="GX29" s="239"/>
      <c r="GY29" s="239"/>
      <c r="GZ29" s="239"/>
      <c r="HA29" s="239"/>
      <c r="HB29" s="239"/>
      <c r="HC29" s="239"/>
      <c r="HD29" s="239"/>
      <c r="HE29" s="239"/>
      <c r="HF29" s="239"/>
      <c r="HG29" s="239"/>
      <c r="HH29" s="239"/>
      <c r="HI29" s="239"/>
      <c r="HJ29" s="239"/>
      <c r="HK29" s="239"/>
      <c r="HL29" s="239"/>
      <c r="HM29" s="239"/>
      <c r="HN29" s="239"/>
      <c r="HO29" s="239"/>
      <c r="HP29" s="239"/>
      <c r="HQ29" s="239"/>
      <c r="HR29" s="239"/>
      <c r="HS29" s="239"/>
      <c r="HT29" s="239"/>
      <c r="HU29" s="239"/>
      <c r="HV29" s="239"/>
      <c r="HW29" s="239"/>
      <c r="HX29" s="239"/>
      <c r="HY29" s="239"/>
      <c r="HZ29" s="239"/>
      <c r="IA29" s="239"/>
      <c r="IB29" s="239"/>
      <c r="IC29" s="239"/>
      <c r="ID29" s="239"/>
      <c r="IE29" s="239"/>
      <c r="IF29" s="239"/>
      <c r="IG29" s="239"/>
      <c r="IH29" s="239"/>
      <c r="II29" s="239"/>
      <c r="IJ29" s="239"/>
      <c r="IK29" s="239"/>
      <c r="IL29" s="239"/>
      <c r="IM29" s="239"/>
      <c r="IN29" s="239"/>
      <c r="IO29" s="239"/>
      <c r="IP29" s="239"/>
      <c r="IQ29" s="239"/>
      <c r="IR29" s="239"/>
      <c r="IS29" s="239"/>
      <c r="IT29" s="239"/>
      <c r="IU29" s="239"/>
      <c r="IV29" s="239"/>
      <c r="IW29" s="239"/>
      <c r="IX29" s="239"/>
    </row>
    <row r="30" spans="1:258" s="307" customFormat="1" ht="127.5" customHeight="1" x14ac:dyDescent="0.25">
      <c r="A30" s="361" t="s">
        <v>36</v>
      </c>
      <c r="B30" s="359" t="s">
        <v>266</v>
      </c>
      <c r="C30" s="287" t="s">
        <v>233</v>
      </c>
      <c r="D30" s="288" t="s">
        <v>107</v>
      </c>
      <c r="E30" s="288" t="s">
        <v>263</v>
      </c>
      <c r="F30" s="288" t="s">
        <v>267</v>
      </c>
      <c r="G30" s="287" t="s">
        <v>268</v>
      </c>
      <c r="H30" s="165">
        <v>113388.7</v>
      </c>
      <c r="I30" s="165"/>
      <c r="J30" s="273">
        <v>120271.9</v>
      </c>
      <c r="K30" s="383">
        <v>131729.9</v>
      </c>
      <c r="L30" s="165">
        <v>119513.9</v>
      </c>
      <c r="M30" s="165">
        <v>119513.9</v>
      </c>
      <c r="N30" s="297">
        <f t="shared" si="3"/>
        <v>119513.9</v>
      </c>
      <c r="O30" s="165">
        <f t="shared" si="4"/>
        <v>723932.20000000007</v>
      </c>
      <c r="P30" s="506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1"/>
      <c r="AJ30" s="221"/>
      <c r="AK30" s="221"/>
      <c r="AL30" s="221"/>
      <c r="AM30" s="221"/>
      <c r="AN30" s="221"/>
      <c r="AO30" s="221"/>
      <c r="AP30" s="221"/>
      <c r="AQ30" s="221"/>
      <c r="AR30" s="221"/>
      <c r="AS30" s="221"/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39"/>
      <c r="BU30" s="239"/>
      <c r="BV30" s="239"/>
      <c r="BW30" s="239"/>
      <c r="BX30" s="239"/>
      <c r="BY30" s="239"/>
      <c r="BZ30" s="239"/>
      <c r="CA30" s="239"/>
      <c r="CB30" s="239"/>
      <c r="CC30" s="239"/>
      <c r="CD30" s="239"/>
      <c r="CE30" s="239"/>
      <c r="CF30" s="239"/>
      <c r="CG30" s="239"/>
      <c r="CH30" s="239"/>
      <c r="CI30" s="239"/>
      <c r="CJ30" s="239"/>
      <c r="CK30" s="239"/>
      <c r="CL30" s="239"/>
      <c r="CM30" s="239"/>
      <c r="CN30" s="239"/>
      <c r="CO30" s="239"/>
      <c r="CP30" s="239"/>
      <c r="CQ30" s="239"/>
      <c r="CR30" s="239"/>
      <c r="CS30" s="239"/>
      <c r="CT30" s="239"/>
      <c r="CU30" s="239"/>
      <c r="CV30" s="239"/>
      <c r="CW30" s="239"/>
      <c r="CX30" s="239"/>
      <c r="CY30" s="239"/>
      <c r="CZ30" s="239"/>
      <c r="DA30" s="239"/>
      <c r="DB30" s="239"/>
      <c r="DC30" s="239"/>
      <c r="DD30" s="239"/>
      <c r="DE30" s="239"/>
      <c r="DF30" s="239"/>
      <c r="DG30" s="239"/>
      <c r="DH30" s="239"/>
      <c r="DI30" s="239"/>
      <c r="DJ30" s="239"/>
      <c r="DK30" s="239"/>
      <c r="DL30" s="239"/>
      <c r="DM30" s="239"/>
      <c r="DN30" s="239"/>
      <c r="DO30" s="239"/>
      <c r="DP30" s="239"/>
      <c r="DQ30" s="239"/>
      <c r="DR30" s="239"/>
      <c r="DS30" s="239"/>
      <c r="DT30" s="239"/>
      <c r="DU30" s="239"/>
      <c r="DV30" s="239"/>
      <c r="DW30" s="239"/>
      <c r="DX30" s="239"/>
      <c r="DY30" s="239"/>
      <c r="DZ30" s="239"/>
      <c r="EA30" s="239"/>
      <c r="EB30" s="239"/>
      <c r="EC30" s="239"/>
      <c r="ED30" s="239"/>
      <c r="EE30" s="239"/>
      <c r="EF30" s="239"/>
      <c r="EG30" s="239"/>
      <c r="EH30" s="239"/>
      <c r="EI30" s="239"/>
      <c r="EJ30" s="239"/>
      <c r="EK30" s="239"/>
      <c r="EL30" s="239"/>
      <c r="EM30" s="239"/>
      <c r="EN30" s="239"/>
      <c r="EO30" s="239"/>
      <c r="EP30" s="239"/>
      <c r="EQ30" s="239"/>
      <c r="ER30" s="239"/>
      <c r="ES30" s="239"/>
      <c r="ET30" s="239"/>
      <c r="EU30" s="239"/>
      <c r="EV30" s="239"/>
      <c r="EW30" s="239"/>
      <c r="EX30" s="239"/>
      <c r="EY30" s="239"/>
      <c r="EZ30" s="239"/>
      <c r="FA30" s="239"/>
      <c r="FB30" s="239"/>
      <c r="FC30" s="239"/>
      <c r="FD30" s="239"/>
      <c r="FE30" s="239"/>
      <c r="FF30" s="239"/>
      <c r="FG30" s="239"/>
      <c r="FH30" s="239"/>
      <c r="FI30" s="239"/>
      <c r="FJ30" s="239"/>
      <c r="FK30" s="239"/>
      <c r="FL30" s="239"/>
      <c r="FM30" s="239"/>
      <c r="FN30" s="239"/>
      <c r="FO30" s="239"/>
      <c r="FP30" s="239"/>
      <c r="FQ30" s="239"/>
      <c r="FR30" s="239"/>
      <c r="FS30" s="239"/>
      <c r="FT30" s="239"/>
      <c r="FU30" s="239"/>
      <c r="FV30" s="239"/>
      <c r="FW30" s="239"/>
      <c r="FX30" s="239"/>
      <c r="FY30" s="239"/>
      <c r="FZ30" s="239"/>
      <c r="GA30" s="239"/>
      <c r="GB30" s="239"/>
      <c r="GC30" s="239"/>
      <c r="GD30" s="239"/>
      <c r="GE30" s="239"/>
      <c r="GF30" s="239"/>
      <c r="GG30" s="239"/>
      <c r="GH30" s="239"/>
      <c r="GI30" s="239"/>
      <c r="GJ30" s="239"/>
      <c r="GK30" s="239"/>
      <c r="GL30" s="239"/>
      <c r="GM30" s="239"/>
      <c r="GN30" s="239"/>
      <c r="GO30" s="239"/>
      <c r="GP30" s="239"/>
      <c r="GQ30" s="239"/>
      <c r="GR30" s="239"/>
      <c r="GS30" s="239"/>
      <c r="GT30" s="239"/>
      <c r="GU30" s="239"/>
      <c r="GV30" s="239"/>
      <c r="GW30" s="239"/>
      <c r="GX30" s="239"/>
      <c r="GY30" s="239"/>
      <c r="GZ30" s="239"/>
      <c r="HA30" s="239"/>
      <c r="HB30" s="239"/>
      <c r="HC30" s="239"/>
      <c r="HD30" s="239"/>
      <c r="HE30" s="239"/>
      <c r="HF30" s="239"/>
      <c r="HG30" s="239"/>
      <c r="HH30" s="239"/>
      <c r="HI30" s="239"/>
      <c r="HJ30" s="239"/>
      <c r="HK30" s="239"/>
      <c r="HL30" s="239"/>
      <c r="HM30" s="239"/>
      <c r="HN30" s="239"/>
      <c r="HO30" s="239"/>
      <c r="HP30" s="239"/>
      <c r="HQ30" s="239"/>
      <c r="HR30" s="239"/>
      <c r="HS30" s="239"/>
      <c r="HT30" s="239"/>
      <c r="HU30" s="239"/>
      <c r="HV30" s="239"/>
      <c r="HW30" s="239"/>
      <c r="HX30" s="239"/>
      <c r="HY30" s="239"/>
      <c r="HZ30" s="239"/>
      <c r="IA30" s="239"/>
      <c r="IB30" s="239"/>
      <c r="IC30" s="239"/>
      <c r="ID30" s="239"/>
      <c r="IE30" s="239"/>
      <c r="IF30" s="239"/>
      <c r="IG30" s="239"/>
      <c r="IH30" s="239"/>
      <c r="II30" s="239"/>
      <c r="IJ30" s="239"/>
      <c r="IK30" s="239"/>
      <c r="IL30" s="239"/>
      <c r="IM30" s="239"/>
      <c r="IN30" s="239"/>
      <c r="IO30" s="239"/>
      <c r="IP30" s="239"/>
      <c r="IQ30" s="239"/>
      <c r="IR30" s="239"/>
      <c r="IS30" s="239"/>
      <c r="IT30" s="239"/>
      <c r="IU30" s="239"/>
      <c r="IV30" s="239"/>
      <c r="IW30" s="239"/>
      <c r="IX30" s="239"/>
    </row>
    <row r="31" spans="1:258" s="307" customFormat="1" ht="146.25" customHeight="1" x14ac:dyDescent="0.25">
      <c r="A31" s="361" t="s">
        <v>38</v>
      </c>
      <c r="B31" s="286" t="s">
        <v>266</v>
      </c>
      <c r="C31" s="287" t="s">
        <v>233</v>
      </c>
      <c r="D31" s="288" t="s">
        <v>107</v>
      </c>
      <c r="E31" s="288" t="s">
        <v>269</v>
      </c>
      <c r="F31" s="288" t="s">
        <v>267</v>
      </c>
      <c r="G31" s="287" t="s">
        <v>270</v>
      </c>
      <c r="H31" s="165">
        <v>5376.9</v>
      </c>
      <c r="I31" s="165"/>
      <c r="J31" s="273">
        <v>5988.1</v>
      </c>
      <c r="K31" s="383">
        <v>7289.5</v>
      </c>
      <c r="L31" s="165">
        <v>5970.6</v>
      </c>
      <c r="M31" s="165">
        <v>5970.6</v>
      </c>
      <c r="N31" s="297">
        <f t="shared" si="3"/>
        <v>5970.6</v>
      </c>
      <c r="O31" s="165">
        <f t="shared" si="4"/>
        <v>36566.299999999996</v>
      </c>
      <c r="P31" s="506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1"/>
      <c r="BN31" s="221"/>
      <c r="BO31" s="221"/>
      <c r="BP31" s="221"/>
      <c r="BQ31" s="221"/>
      <c r="BR31" s="221"/>
      <c r="BS31" s="221"/>
      <c r="BT31" s="239"/>
      <c r="BU31" s="239"/>
      <c r="BV31" s="239"/>
      <c r="BW31" s="239"/>
      <c r="BX31" s="239"/>
      <c r="BY31" s="239"/>
      <c r="BZ31" s="239"/>
      <c r="CA31" s="239"/>
      <c r="CB31" s="239"/>
      <c r="CC31" s="239"/>
      <c r="CD31" s="239"/>
      <c r="CE31" s="239"/>
      <c r="CF31" s="239"/>
      <c r="CG31" s="239"/>
      <c r="CH31" s="239"/>
      <c r="CI31" s="239"/>
      <c r="CJ31" s="239"/>
      <c r="CK31" s="239"/>
      <c r="CL31" s="239"/>
      <c r="CM31" s="239"/>
      <c r="CN31" s="239"/>
      <c r="CO31" s="239"/>
      <c r="CP31" s="239"/>
      <c r="CQ31" s="239"/>
      <c r="CR31" s="239"/>
      <c r="CS31" s="239"/>
      <c r="CT31" s="239"/>
      <c r="CU31" s="239"/>
      <c r="CV31" s="239"/>
      <c r="CW31" s="239"/>
      <c r="CX31" s="239"/>
      <c r="CY31" s="239"/>
      <c r="CZ31" s="239"/>
      <c r="DA31" s="239"/>
      <c r="DB31" s="239"/>
      <c r="DC31" s="239"/>
      <c r="DD31" s="239"/>
      <c r="DE31" s="239"/>
      <c r="DF31" s="239"/>
      <c r="DG31" s="239"/>
      <c r="DH31" s="239"/>
      <c r="DI31" s="239"/>
      <c r="DJ31" s="239"/>
      <c r="DK31" s="239"/>
      <c r="DL31" s="239"/>
      <c r="DM31" s="239"/>
      <c r="DN31" s="239"/>
      <c r="DO31" s="239"/>
      <c r="DP31" s="239"/>
      <c r="DQ31" s="239"/>
      <c r="DR31" s="239"/>
      <c r="DS31" s="239"/>
      <c r="DT31" s="239"/>
      <c r="DU31" s="239"/>
      <c r="DV31" s="239"/>
      <c r="DW31" s="239"/>
      <c r="DX31" s="239"/>
      <c r="DY31" s="239"/>
      <c r="DZ31" s="239"/>
      <c r="EA31" s="239"/>
      <c r="EB31" s="239"/>
      <c r="EC31" s="239"/>
      <c r="ED31" s="239"/>
      <c r="EE31" s="239"/>
      <c r="EF31" s="239"/>
      <c r="EG31" s="239"/>
      <c r="EH31" s="239"/>
      <c r="EI31" s="239"/>
      <c r="EJ31" s="239"/>
      <c r="EK31" s="239"/>
      <c r="EL31" s="239"/>
      <c r="EM31" s="239"/>
      <c r="EN31" s="239"/>
      <c r="EO31" s="239"/>
      <c r="EP31" s="239"/>
      <c r="EQ31" s="239"/>
      <c r="ER31" s="239"/>
      <c r="ES31" s="239"/>
      <c r="ET31" s="239"/>
      <c r="EU31" s="239"/>
      <c r="EV31" s="239"/>
      <c r="EW31" s="239"/>
      <c r="EX31" s="239"/>
      <c r="EY31" s="239"/>
      <c r="EZ31" s="239"/>
      <c r="FA31" s="239"/>
      <c r="FB31" s="239"/>
      <c r="FC31" s="239"/>
      <c r="FD31" s="239"/>
      <c r="FE31" s="239"/>
      <c r="FF31" s="239"/>
      <c r="FG31" s="239"/>
      <c r="FH31" s="239"/>
      <c r="FI31" s="239"/>
      <c r="FJ31" s="239"/>
      <c r="FK31" s="239"/>
      <c r="FL31" s="239"/>
      <c r="FM31" s="239"/>
      <c r="FN31" s="239"/>
      <c r="FO31" s="239"/>
      <c r="FP31" s="239"/>
      <c r="FQ31" s="239"/>
      <c r="FR31" s="239"/>
      <c r="FS31" s="239"/>
      <c r="FT31" s="239"/>
      <c r="FU31" s="239"/>
      <c r="FV31" s="239"/>
      <c r="FW31" s="239"/>
      <c r="FX31" s="239"/>
      <c r="FY31" s="239"/>
      <c r="FZ31" s="239"/>
      <c r="GA31" s="239"/>
      <c r="GB31" s="239"/>
      <c r="GC31" s="239"/>
      <c r="GD31" s="239"/>
      <c r="GE31" s="239"/>
      <c r="GF31" s="239"/>
      <c r="GG31" s="239"/>
      <c r="GH31" s="239"/>
      <c r="GI31" s="239"/>
      <c r="GJ31" s="239"/>
      <c r="GK31" s="239"/>
      <c r="GL31" s="239"/>
      <c r="GM31" s="239"/>
      <c r="GN31" s="239"/>
      <c r="GO31" s="239"/>
      <c r="GP31" s="239"/>
      <c r="GQ31" s="239"/>
      <c r="GR31" s="239"/>
      <c r="GS31" s="239"/>
      <c r="GT31" s="239"/>
      <c r="GU31" s="239"/>
      <c r="GV31" s="239"/>
      <c r="GW31" s="239"/>
      <c r="GX31" s="239"/>
      <c r="GY31" s="239"/>
      <c r="GZ31" s="239"/>
      <c r="HA31" s="239"/>
      <c r="HB31" s="239"/>
      <c r="HC31" s="239"/>
      <c r="HD31" s="239"/>
      <c r="HE31" s="239"/>
      <c r="HF31" s="239"/>
      <c r="HG31" s="239"/>
      <c r="HH31" s="239"/>
      <c r="HI31" s="239"/>
      <c r="HJ31" s="239"/>
      <c r="HK31" s="239"/>
      <c r="HL31" s="239"/>
      <c r="HM31" s="239"/>
      <c r="HN31" s="239"/>
      <c r="HO31" s="239"/>
      <c r="HP31" s="239"/>
      <c r="HQ31" s="239"/>
      <c r="HR31" s="239"/>
      <c r="HS31" s="239"/>
      <c r="HT31" s="239"/>
      <c r="HU31" s="239"/>
      <c r="HV31" s="239"/>
      <c r="HW31" s="239"/>
      <c r="HX31" s="239"/>
      <c r="HY31" s="239"/>
      <c r="HZ31" s="239"/>
      <c r="IA31" s="239"/>
      <c r="IB31" s="239"/>
      <c r="IC31" s="239"/>
      <c r="ID31" s="239"/>
      <c r="IE31" s="239"/>
      <c r="IF31" s="239"/>
      <c r="IG31" s="239"/>
      <c r="IH31" s="239"/>
      <c r="II31" s="239"/>
      <c r="IJ31" s="239"/>
      <c r="IK31" s="239"/>
      <c r="IL31" s="239"/>
      <c r="IM31" s="239"/>
      <c r="IN31" s="239"/>
      <c r="IO31" s="239"/>
      <c r="IP31" s="239"/>
      <c r="IQ31" s="239"/>
      <c r="IR31" s="239"/>
      <c r="IS31" s="239"/>
      <c r="IT31" s="239"/>
      <c r="IU31" s="239"/>
      <c r="IV31" s="239"/>
      <c r="IW31" s="239"/>
      <c r="IX31" s="239"/>
    </row>
    <row r="32" spans="1:258" s="307" customFormat="1" ht="144.75" customHeight="1" x14ac:dyDescent="0.25">
      <c r="A32" s="361" t="s">
        <v>39</v>
      </c>
      <c r="B32" s="203" t="s">
        <v>271</v>
      </c>
      <c r="C32" s="287" t="s">
        <v>241</v>
      </c>
      <c r="D32" s="288" t="s">
        <v>107</v>
      </c>
      <c r="E32" s="287" t="s">
        <v>272</v>
      </c>
      <c r="F32" s="288" t="s">
        <v>273</v>
      </c>
      <c r="G32" s="287" t="s">
        <v>274</v>
      </c>
      <c r="H32" s="165">
        <v>21379.5</v>
      </c>
      <c r="I32" s="165"/>
      <c r="J32" s="273">
        <v>23639.1</v>
      </c>
      <c r="K32" s="383">
        <v>25018.2</v>
      </c>
      <c r="L32" s="165">
        <v>23885.1</v>
      </c>
      <c r="M32" s="165">
        <v>23885.1</v>
      </c>
      <c r="N32" s="297">
        <f t="shared" si="3"/>
        <v>23885.1</v>
      </c>
      <c r="O32" s="165">
        <f t="shared" si="4"/>
        <v>141692.1</v>
      </c>
      <c r="P32" s="506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39"/>
      <c r="BU32" s="239"/>
      <c r="BV32" s="239"/>
      <c r="BW32" s="239"/>
      <c r="BX32" s="239"/>
      <c r="BY32" s="239"/>
      <c r="BZ32" s="239"/>
      <c r="CA32" s="239"/>
      <c r="CB32" s="239"/>
      <c r="CC32" s="239"/>
      <c r="CD32" s="239"/>
      <c r="CE32" s="239"/>
      <c r="CF32" s="239"/>
      <c r="CG32" s="239"/>
      <c r="CH32" s="239"/>
      <c r="CI32" s="239"/>
      <c r="CJ32" s="239"/>
      <c r="CK32" s="239"/>
      <c r="CL32" s="239"/>
      <c r="CM32" s="239"/>
      <c r="CN32" s="239"/>
      <c r="CO32" s="239"/>
      <c r="CP32" s="239"/>
      <c r="CQ32" s="239"/>
      <c r="CR32" s="239"/>
      <c r="CS32" s="239"/>
      <c r="CT32" s="239"/>
      <c r="CU32" s="239"/>
      <c r="CV32" s="239"/>
      <c r="CW32" s="239"/>
      <c r="CX32" s="239"/>
      <c r="CY32" s="239"/>
      <c r="CZ32" s="239"/>
      <c r="DA32" s="239"/>
      <c r="DB32" s="239"/>
      <c r="DC32" s="239"/>
      <c r="DD32" s="239"/>
      <c r="DE32" s="239"/>
      <c r="DF32" s="239"/>
      <c r="DG32" s="239"/>
      <c r="DH32" s="239"/>
      <c r="DI32" s="239"/>
      <c r="DJ32" s="239"/>
      <c r="DK32" s="239"/>
      <c r="DL32" s="239"/>
      <c r="DM32" s="239"/>
      <c r="DN32" s="239"/>
      <c r="DO32" s="239"/>
      <c r="DP32" s="239"/>
      <c r="DQ32" s="239"/>
      <c r="DR32" s="239"/>
      <c r="DS32" s="239"/>
      <c r="DT32" s="239"/>
      <c r="DU32" s="239"/>
      <c r="DV32" s="239"/>
      <c r="DW32" s="239"/>
      <c r="DX32" s="239"/>
      <c r="DY32" s="239"/>
      <c r="DZ32" s="239"/>
      <c r="EA32" s="239"/>
      <c r="EB32" s="239"/>
      <c r="EC32" s="239"/>
      <c r="ED32" s="239"/>
      <c r="EE32" s="239"/>
      <c r="EF32" s="239"/>
      <c r="EG32" s="239"/>
      <c r="EH32" s="239"/>
      <c r="EI32" s="239"/>
      <c r="EJ32" s="239"/>
      <c r="EK32" s="239"/>
      <c r="EL32" s="239"/>
      <c r="EM32" s="239"/>
      <c r="EN32" s="239"/>
      <c r="EO32" s="239"/>
      <c r="EP32" s="239"/>
      <c r="EQ32" s="239"/>
      <c r="ER32" s="239"/>
      <c r="ES32" s="239"/>
      <c r="ET32" s="239"/>
      <c r="EU32" s="239"/>
      <c r="EV32" s="239"/>
      <c r="EW32" s="239"/>
      <c r="EX32" s="239"/>
      <c r="EY32" s="239"/>
      <c r="EZ32" s="239"/>
      <c r="FA32" s="239"/>
      <c r="FB32" s="239"/>
      <c r="FC32" s="239"/>
      <c r="FD32" s="239"/>
      <c r="FE32" s="239"/>
      <c r="FF32" s="239"/>
      <c r="FG32" s="239"/>
      <c r="FH32" s="239"/>
      <c r="FI32" s="239"/>
      <c r="FJ32" s="239"/>
      <c r="FK32" s="239"/>
      <c r="FL32" s="239"/>
      <c r="FM32" s="239"/>
      <c r="FN32" s="239"/>
      <c r="FO32" s="239"/>
      <c r="FP32" s="239"/>
      <c r="FQ32" s="239"/>
      <c r="FR32" s="239"/>
      <c r="FS32" s="239"/>
      <c r="FT32" s="239"/>
      <c r="FU32" s="239"/>
      <c r="FV32" s="239"/>
      <c r="FW32" s="239"/>
      <c r="FX32" s="239"/>
      <c r="FY32" s="239"/>
      <c r="FZ32" s="239"/>
      <c r="GA32" s="239"/>
      <c r="GB32" s="239"/>
      <c r="GC32" s="239"/>
      <c r="GD32" s="239"/>
      <c r="GE32" s="239"/>
      <c r="GF32" s="239"/>
      <c r="GG32" s="239"/>
      <c r="GH32" s="239"/>
      <c r="GI32" s="239"/>
      <c r="GJ32" s="239"/>
      <c r="GK32" s="239"/>
      <c r="GL32" s="239"/>
      <c r="GM32" s="239"/>
      <c r="GN32" s="239"/>
      <c r="GO32" s="239"/>
      <c r="GP32" s="239"/>
      <c r="GQ32" s="239"/>
      <c r="GR32" s="239"/>
      <c r="GS32" s="239"/>
      <c r="GT32" s="239"/>
      <c r="GU32" s="239"/>
      <c r="GV32" s="239"/>
      <c r="GW32" s="239"/>
      <c r="GX32" s="239"/>
      <c r="GY32" s="239"/>
      <c r="GZ32" s="239"/>
      <c r="HA32" s="239"/>
      <c r="HB32" s="239"/>
      <c r="HC32" s="239"/>
      <c r="HD32" s="239"/>
      <c r="HE32" s="239"/>
      <c r="HF32" s="239"/>
      <c r="HG32" s="239"/>
      <c r="HH32" s="239"/>
      <c r="HI32" s="239"/>
      <c r="HJ32" s="239"/>
      <c r="HK32" s="239"/>
      <c r="HL32" s="239"/>
      <c r="HM32" s="239"/>
      <c r="HN32" s="239"/>
      <c r="HO32" s="239"/>
      <c r="HP32" s="239"/>
      <c r="HQ32" s="239"/>
      <c r="HR32" s="239"/>
      <c r="HS32" s="239"/>
      <c r="HT32" s="239"/>
      <c r="HU32" s="239"/>
      <c r="HV32" s="239"/>
      <c r="HW32" s="239"/>
      <c r="HX32" s="239"/>
      <c r="HY32" s="239"/>
      <c r="HZ32" s="239"/>
      <c r="IA32" s="239"/>
      <c r="IB32" s="239"/>
      <c r="IC32" s="239"/>
      <c r="ID32" s="239"/>
      <c r="IE32" s="239"/>
      <c r="IF32" s="239"/>
      <c r="IG32" s="239"/>
      <c r="IH32" s="239"/>
      <c r="II32" s="239"/>
      <c r="IJ32" s="239"/>
      <c r="IK32" s="239"/>
      <c r="IL32" s="239"/>
      <c r="IM32" s="239"/>
      <c r="IN32" s="239"/>
      <c r="IO32" s="239"/>
      <c r="IP32" s="239"/>
      <c r="IQ32" s="239"/>
      <c r="IR32" s="239"/>
      <c r="IS32" s="239"/>
      <c r="IT32" s="239"/>
      <c r="IU32" s="239"/>
      <c r="IV32" s="239"/>
      <c r="IW32" s="239"/>
      <c r="IX32" s="239"/>
    </row>
    <row r="33" spans="1:258" s="307" customFormat="1" ht="390.75" customHeight="1" x14ac:dyDescent="0.25">
      <c r="A33" s="361" t="s">
        <v>286</v>
      </c>
      <c r="B33" s="286" t="s">
        <v>275</v>
      </c>
      <c r="C33" s="287" t="s">
        <v>241</v>
      </c>
      <c r="D33" s="288" t="s">
        <v>107</v>
      </c>
      <c r="E33" s="288" t="s">
        <v>251</v>
      </c>
      <c r="F33" s="288" t="s">
        <v>276</v>
      </c>
      <c r="G33" s="287" t="s">
        <v>277</v>
      </c>
      <c r="H33" s="165">
        <v>4216.7</v>
      </c>
      <c r="I33" s="165"/>
      <c r="J33" s="273">
        <v>3886</v>
      </c>
      <c r="K33" s="383">
        <v>4401.7</v>
      </c>
      <c r="L33" s="273">
        <v>4401.7</v>
      </c>
      <c r="M33" s="273">
        <f>L33</f>
        <v>4401.7</v>
      </c>
      <c r="N33" s="277">
        <f t="shared" si="3"/>
        <v>4401.7</v>
      </c>
      <c r="O33" s="165">
        <f t="shared" si="4"/>
        <v>25709.5</v>
      </c>
      <c r="P33" s="400" t="s">
        <v>569</v>
      </c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1"/>
      <c r="AS33" s="221"/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1"/>
      <c r="BN33" s="221"/>
      <c r="BO33" s="221"/>
      <c r="BP33" s="221"/>
      <c r="BQ33" s="221"/>
      <c r="BR33" s="221"/>
      <c r="BS33" s="221"/>
      <c r="BT33" s="239"/>
      <c r="BU33" s="239"/>
      <c r="BV33" s="239"/>
      <c r="BW33" s="239"/>
      <c r="BX33" s="239"/>
      <c r="BY33" s="239"/>
      <c r="BZ33" s="239"/>
      <c r="CA33" s="239"/>
      <c r="CB33" s="239"/>
      <c r="CC33" s="239"/>
      <c r="CD33" s="239"/>
      <c r="CE33" s="239"/>
      <c r="CF33" s="239"/>
      <c r="CG33" s="239"/>
      <c r="CH33" s="239"/>
      <c r="CI33" s="239"/>
      <c r="CJ33" s="239"/>
      <c r="CK33" s="239"/>
      <c r="CL33" s="239"/>
      <c r="CM33" s="239"/>
      <c r="CN33" s="239"/>
      <c r="CO33" s="239"/>
      <c r="CP33" s="239"/>
      <c r="CQ33" s="239"/>
      <c r="CR33" s="239"/>
      <c r="CS33" s="239"/>
      <c r="CT33" s="239"/>
      <c r="CU33" s="239"/>
      <c r="CV33" s="239"/>
      <c r="CW33" s="239"/>
      <c r="CX33" s="239"/>
      <c r="CY33" s="239"/>
      <c r="CZ33" s="239"/>
      <c r="DA33" s="239"/>
      <c r="DB33" s="239"/>
      <c r="DC33" s="239"/>
      <c r="DD33" s="239"/>
      <c r="DE33" s="239"/>
      <c r="DF33" s="239"/>
      <c r="DG33" s="239"/>
      <c r="DH33" s="239"/>
      <c r="DI33" s="239"/>
      <c r="DJ33" s="239"/>
      <c r="DK33" s="239"/>
      <c r="DL33" s="239"/>
      <c r="DM33" s="239"/>
      <c r="DN33" s="239"/>
      <c r="DO33" s="239"/>
      <c r="DP33" s="239"/>
      <c r="DQ33" s="239"/>
      <c r="DR33" s="239"/>
      <c r="DS33" s="239"/>
      <c r="DT33" s="239"/>
      <c r="DU33" s="239"/>
      <c r="DV33" s="239"/>
      <c r="DW33" s="239"/>
      <c r="DX33" s="239"/>
      <c r="DY33" s="239"/>
      <c r="DZ33" s="239"/>
      <c r="EA33" s="239"/>
      <c r="EB33" s="239"/>
      <c r="EC33" s="239"/>
      <c r="ED33" s="239"/>
      <c r="EE33" s="239"/>
      <c r="EF33" s="239"/>
      <c r="EG33" s="239"/>
      <c r="EH33" s="239"/>
      <c r="EI33" s="239"/>
      <c r="EJ33" s="239"/>
      <c r="EK33" s="239"/>
      <c r="EL33" s="239"/>
      <c r="EM33" s="239"/>
      <c r="EN33" s="239"/>
      <c r="EO33" s="239"/>
      <c r="EP33" s="239"/>
      <c r="EQ33" s="239"/>
      <c r="ER33" s="239"/>
      <c r="ES33" s="239"/>
      <c r="ET33" s="239"/>
      <c r="EU33" s="239"/>
      <c r="EV33" s="239"/>
      <c r="EW33" s="239"/>
      <c r="EX33" s="239"/>
      <c r="EY33" s="239"/>
      <c r="EZ33" s="239"/>
      <c r="FA33" s="239"/>
      <c r="FB33" s="239"/>
      <c r="FC33" s="239"/>
      <c r="FD33" s="239"/>
      <c r="FE33" s="239"/>
      <c r="FF33" s="239"/>
      <c r="FG33" s="239"/>
      <c r="FH33" s="239"/>
      <c r="FI33" s="239"/>
      <c r="FJ33" s="239"/>
      <c r="FK33" s="239"/>
      <c r="FL33" s="239"/>
      <c r="FM33" s="239"/>
      <c r="FN33" s="239"/>
      <c r="FO33" s="239"/>
      <c r="FP33" s="239"/>
      <c r="FQ33" s="239"/>
      <c r="FR33" s="239"/>
      <c r="FS33" s="239"/>
      <c r="FT33" s="239"/>
      <c r="FU33" s="239"/>
      <c r="FV33" s="239"/>
      <c r="FW33" s="239"/>
      <c r="FX33" s="239"/>
      <c r="FY33" s="239"/>
      <c r="FZ33" s="239"/>
      <c r="GA33" s="239"/>
      <c r="GB33" s="239"/>
      <c r="GC33" s="239"/>
      <c r="GD33" s="239"/>
      <c r="GE33" s="239"/>
      <c r="GF33" s="239"/>
      <c r="GG33" s="239"/>
      <c r="GH33" s="239"/>
      <c r="GI33" s="239"/>
      <c r="GJ33" s="239"/>
      <c r="GK33" s="239"/>
      <c r="GL33" s="239"/>
      <c r="GM33" s="239"/>
      <c r="GN33" s="239"/>
      <c r="GO33" s="239"/>
      <c r="GP33" s="239"/>
      <c r="GQ33" s="239"/>
      <c r="GR33" s="239"/>
      <c r="GS33" s="239"/>
      <c r="GT33" s="239"/>
      <c r="GU33" s="239"/>
      <c r="GV33" s="239"/>
      <c r="GW33" s="239"/>
      <c r="GX33" s="239"/>
      <c r="GY33" s="239"/>
      <c r="GZ33" s="239"/>
      <c r="HA33" s="239"/>
      <c r="HB33" s="239"/>
      <c r="HC33" s="239"/>
      <c r="HD33" s="239"/>
      <c r="HE33" s="239"/>
      <c r="HF33" s="239"/>
      <c r="HG33" s="239"/>
      <c r="HH33" s="239"/>
      <c r="HI33" s="239"/>
      <c r="HJ33" s="239"/>
      <c r="HK33" s="239"/>
      <c r="HL33" s="239"/>
      <c r="HM33" s="239"/>
      <c r="HN33" s="239"/>
      <c r="HO33" s="239"/>
      <c r="HP33" s="239"/>
      <c r="HQ33" s="239"/>
      <c r="HR33" s="239"/>
      <c r="HS33" s="239"/>
      <c r="HT33" s="239"/>
      <c r="HU33" s="239"/>
      <c r="HV33" s="239"/>
      <c r="HW33" s="239"/>
      <c r="HX33" s="239"/>
      <c r="HY33" s="239"/>
      <c r="HZ33" s="239"/>
      <c r="IA33" s="239"/>
      <c r="IB33" s="239"/>
      <c r="IC33" s="239"/>
      <c r="ID33" s="239"/>
      <c r="IE33" s="239"/>
      <c r="IF33" s="239"/>
      <c r="IG33" s="239"/>
      <c r="IH33" s="239"/>
      <c r="II33" s="239"/>
      <c r="IJ33" s="239"/>
      <c r="IK33" s="239"/>
      <c r="IL33" s="239"/>
      <c r="IM33" s="239"/>
      <c r="IN33" s="239"/>
      <c r="IO33" s="239"/>
      <c r="IP33" s="239"/>
      <c r="IQ33" s="239"/>
      <c r="IR33" s="239"/>
      <c r="IS33" s="239"/>
      <c r="IT33" s="239"/>
      <c r="IU33" s="239"/>
      <c r="IV33" s="239"/>
      <c r="IW33" s="239"/>
      <c r="IX33" s="239"/>
    </row>
    <row r="34" spans="1:258" s="307" customFormat="1" ht="109.5" customHeight="1" x14ac:dyDescent="0.25">
      <c r="A34" s="361" t="s">
        <v>291</v>
      </c>
      <c r="B34" s="286" t="s">
        <v>278</v>
      </c>
      <c r="C34" s="287" t="s">
        <v>241</v>
      </c>
      <c r="D34" s="288" t="s">
        <v>107</v>
      </c>
      <c r="E34" s="288" t="s">
        <v>263</v>
      </c>
      <c r="F34" s="288" t="s">
        <v>279</v>
      </c>
      <c r="G34" s="340" t="s">
        <v>534</v>
      </c>
      <c r="H34" s="165">
        <v>9.9</v>
      </c>
      <c r="I34" s="165"/>
      <c r="J34" s="273">
        <v>38.700000000000003</v>
      </c>
      <c r="K34" s="383">
        <v>56.3</v>
      </c>
      <c r="L34" s="165">
        <v>60</v>
      </c>
      <c r="M34" s="165">
        <v>60</v>
      </c>
      <c r="N34" s="297">
        <f t="shared" si="3"/>
        <v>60</v>
      </c>
      <c r="O34" s="165">
        <f t="shared" ref="O34:O40" si="5">SUM(H34:N34)</f>
        <v>284.89999999999998</v>
      </c>
      <c r="P34" s="400" t="s">
        <v>570</v>
      </c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1"/>
      <c r="AJ34" s="221"/>
      <c r="AK34" s="221"/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1"/>
      <c r="BN34" s="221"/>
      <c r="BO34" s="221"/>
      <c r="BP34" s="221"/>
      <c r="BQ34" s="221"/>
      <c r="BR34" s="221"/>
      <c r="BS34" s="221"/>
      <c r="BT34" s="239"/>
      <c r="BU34" s="239"/>
      <c r="BV34" s="239"/>
      <c r="BW34" s="239"/>
      <c r="BX34" s="239"/>
      <c r="BY34" s="239"/>
      <c r="BZ34" s="239"/>
      <c r="CA34" s="239"/>
      <c r="CB34" s="239"/>
      <c r="CC34" s="239"/>
      <c r="CD34" s="239"/>
      <c r="CE34" s="239"/>
      <c r="CF34" s="239"/>
      <c r="CG34" s="239"/>
      <c r="CH34" s="239"/>
      <c r="CI34" s="239"/>
      <c r="CJ34" s="239"/>
      <c r="CK34" s="239"/>
      <c r="CL34" s="239"/>
      <c r="CM34" s="239"/>
      <c r="CN34" s="239"/>
      <c r="CO34" s="239"/>
      <c r="CP34" s="239"/>
      <c r="CQ34" s="239"/>
      <c r="CR34" s="239"/>
      <c r="CS34" s="239"/>
      <c r="CT34" s="239"/>
      <c r="CU34" s="239"/>
      <c r="CV34" s="239"/>
      <c r="CW34" s="239"/>
      <c r="CX34" s="239"/>
      <c r="CY34" s="239"/>
      <c r="CZ34" s="239"/>
      <c r="DA34" s="239"/>
      <c r="DB34" s="239"/>
      <c r="DC34" s="239"/>
      <c r="DD34" s="239"/>
      <c r="DE34" s="239"/>
      <c r="DF34" s="239"/>
      <c r="DG34" s="239"/>
      <c r="DH34" s="239"/>
      <c r="DI34" s="239"/>
      <c r="DJ34" s="239"/>
      <c r="DK34" s="239"/>
      <c r="DL34" s="239"/>
      <c r="DM34" s="239"/>
      <c r="DN34" s="239"/>
      <c r="DO34" s="239"/>
      <c r="DP34" s="239"/>
      <c r="DQ34" s="239"/>
      <c r="DR34" s="239"/>
      <c r="DS34" s="239"/>
      <c r="DT34" s="239"/>
      <c r="DU34" s="239"/>
      <c r="DV34" s="239"/>
      <c r="DW34" s="239"/>
      <c r="DX34" s="239"/>
      <c r="DY34" s="239"/>
      <c r="DZ34" s="239"/>
      <c r="EA34" s="239"/>
      <c r="EB34" s="239"/>
      <c r="EC34" s="239"/>
      <c r="ED34" s="239"/>
      <c r="EE34" s="239"/>
      <c r="EF34" s="239"/>
      <c r="EG34" s="239"/>
      <c r="EH34" s="239"/>
      <c r="EI34" s="239"/>
      <c r="EJ34" s="239"/>
      <c r="EK34" s="239"/>
      <c r="EL34" s="239"/>
      <c r="EM34" s="239"/>
      <c r="EN34" s="239"/>
      <c r="EO34" s="239"/>
      <c r="EP34" s="239"/>
      <c r="EQ34" s="239"/>
      <c r="ER34" s="239"/>
      <c r="ES34" s="239"/>
      <c r="ET34" s="239"/>
      <c r="EU34" s="239"/>
      <c r="EV34" s="239"/>
      <c r="EW34" s="239"/>
      <c r="EX34" s="239"/>
      <c r="EY34" s="239"/>
      <c r="EZ34" s="239"/>
      <c r="FA34" s="239"/>
      <c r="FB34" s="239"/>
      <c r="FC34" s="239"/>
      <c r="FD34" s="239"/>
      <c r="FE34" s="239"/>
      <c r="FF34" s="239"/>
      <c r="FG34" s="239"/>
      <c r="FH34" s="239"/>
      <c r="FI34" s="239"/>
      <c r="FJ34" s="239"/>
      <c r="FK34" s="239"/>
      <c r="FL34" s="239"/>
      <c r="FM34" s="239"/>
      <c r="FN34" s="239"/>
      <c r="FO34" s="239"/>
      <c r="FP34" s="239"/>
      <c r="FQ34" s="239"/>
      <c r="FR34" s="239"/>
      <c r="FS34" s="239"/>
      <c r="FT34" s="239"/>
      <c r="FU34" s="239"/>
      <c r="FV34" s="239"/>
      <c r="FW34" s="239"/>
      <c r="FX34" s="239"/>
      <c r="FY34" s="239"/>
      <c r="FZ34" s="239"/>
      <c r="GA34" s="239"/>
      <c r="GB34" s="239"/>
      <c r="GC34" s="239"/>
      <c r="GD34" s="239"/>
      <c r="GE34" s="239"/>
      <c r="GF34" s="239"/>
      <c r="GG34" s="239"/>
      <c r="GH34" s="239"/>
      <c r="GI34" s="239"/>
      <c r="GJ34" s="239"/>
      <c r="GK34" s="239"/>
      <c r="GL34" s="239"/>
      <c r="GM34" s="239"/>
      <c r="GN34" s="239"/>
      <c r="GO34" s="239"/>
      <c r="GP34" s="239"/>
      <c r="GQ34" s="239"/>
      <c r="GR34" s="239"/>
      <c r="GS34" s="239"/>
      <c r="GT34" s="239"/>
      <c r="GU34" s="239"/>
      <c r="GV34" s="239"/>
      <c r="GW34" s="239"/>
      <c r="GX34" s="239"/>
      <c r="GY34" s="239"/>
      <c r="GZ34" s="239"/>
      <c r="HA34" s="239"/>
      <c r="HB34" s="239"/>
      <c r="HC34" s="239"/>
      <c r="HD34" s="239"/>
      <c r="HE34" s="239"/>
      <c r="HF34" s="239"/>
      <c r="HG34" s="239"/>
      <c r="HH34" s="239"/>
      <c r="HI34" s="239"/>
      <c r="HJ34" s="239"/>
      <c r="HK34" s="239"/>
      <c r="HL34" s="239"/>
      <c r="HM34" s="239"/>
      <c r="HN34" s="239"/>
      <c r="HO34" s="239"/>
      <c r="HP34" s="239"/>
      <c r="HQ34" s="239"/>
      <c r="HR34" s="239"/>
      <c r="HS34" s="239"/>
      <c r="HT34" s="239"/>
      <c r="HU34" s="239"/>
      <c r="HV34" s="239"/>
      <c r="HW34" s="239"/>
      <c r="HX34" s="239"/>
      <c r="HY34" s="239"/>
      <c r="HZ34" s="239"/>
      <c r="IA34" s="239"/>
      <c r="IB34" s="239"/>
      <c r="IC34" s="239"/>
      <c r="ID34" s="239"/>
      <c r="IE34" s="239"/>
      <c r="IF34" s="239"/>
      <c r="IG34" s="239"/>
      <c r="IH34" s="239"/>
      <c r="II34" s="239"/>
      <c r="IJ34" s="239"/>
      <c r="IK34" s="239"/>
      <c r="IL34" s="239"/>
      <c r="IM34" s="239"/>
      <c r="IN34" s="239"/>
      <c r="IO34" s="239"/>
      <c r="IP34" s="239"/>
      <c r="IQ34" s="239"/>
      <c r="IR34" s="239"/>
      <c r="IS34" s="239"/>
      <c r="IT34" s="239"/>
      <c r="IU34" s="239"/>
      <c r="IV34" s="239"/>
      <c r="IW34" s="239"/>
      <c r="IX34" s="239"/>
    </row>
    <row r="35" spans="1:258" s="307" customFormat="1" ht="98.25" customHeight="1" x14ac:dyDescent="0.25">
      <c r="A35" s="361" t="s">
        <v>294</v>
      </c>
      <c r="B35" s="286" t="s">
        <v>280</v>
      </c>
      <c r="C35" s="287" t="s">
        <v>281</v>
      </c>
      <c r="D35" s="288" t="s">
        <v>107</v>
      </c>
      <c r="E35" s="288" t="s">
        <v>282</v>
      </c>
      <c r="F35" s="288" t="s">
        <v>283</v>
      </c>
      <c r="G35" s="288" t="s">
        <v>284</v>
      </c>
      <c r="H35" s="165">
        <v>0</v>
      </c>
      <c r="I35" s="165"/>
      <c r="J35" s="273">
        <v>11</v>
      </c>
      <c r="K35" s="383">
        <v>20</v>
      </c>
      <c r="L35" s="165">
        <v>20</v>
      </c>
      <c r="M35" s="165">
        <v>20</v>
      </c>
      <c r="N35" s="297">
        <f t="shared" si="3"/>
        <v>20</v>
      </c>
      <c r="O35" s="165">
        <f t="shared" si="5"/>
        <v>91</v>
      </c>
      <c r="P35" s="400" t="s">
        <v>285</v>
      </c>
      <c r="Q35" s="221"/>
      <c r="R35" s="221"/>
      <c r="S35" s="221"/>
      <c r="T35" s="221"/>
      <c r="U35" s="221"/>
      <c r="V35" s="221"/>
      <c r="W35" s="221"/>
      <c r="X35" s="221"/>
      <c r="Y35" s="221"/>
      <c r="Z35" s="221"/>
      <c r="AA35" s="221"/>
      <c r="AB35" s="221"/>
      <c r="AC35" s="221"/>
      <c r="AD35" s="221"/>
      <c r="AE35" s="221"/>
      <c r="AF35" s="221"/>
      <c r="AG35" s="221"/>
      <c r="AH35" s="221"/>
      <c r="AI35" s="221"/>
      <c r="AJ35" s="221"/>
      <c r="AK35" s="221"/>
      <c r="AL35" s="221"/>
      <c r="AM35" s="221"/>
      <c r="AN35" s="221"/>
      <c r="AO35" s="221"/>
      <c r="AP35" s="221"/>
      <c r="AQ35" s="221"/>
      <c r="AR35" s="221"/>
      <c r="AS35" s="221"/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1"/>
      <c r="BN35" s="221"/>
      <c r="BO35" s="221"/>
      <c r="BP35" s="221"/>
      <c r="BQ35" s="221"/>
      <c r="BR35" s="221"/>
      <c r="BS35" s="221"/>
      <c r="BT35" s="239"/>
      <c r="BU35" s="239"/>
      <c r="BV35" s="239"/>
      <c r="BW35" s="239"/>
      <c r="BX35" s="239"/>
      <c r="BY35" s="239"/>
      <c r="BZ35" s="239"/>
      <c r="CA35" s="239"/>
      <c r="CB35" s="239"/>
      <c r="CC35" s="239"/>
      <c r="CD35" s="239"/>
      <c r="CE35" s="239"/>
      <c r="CF35" s="239"/>
      <c r="CG35" s="239"/>
      <c r="CH35" s="239"/>
      <c r="CI35" s="239"/>
      <c r="CJ35" s="239"/>
      <c r="CK35" s="239"/>
      <c r="CL35" s="239"/>
      <c r="CM35" s="239"/>
      <c r="CN35" s="239"/>
      <c r="CO35" s="239"/>
      <c r="CP35" s="239"/>
      <c r="CQ35" s="239"/>
      <c r="CR35" s="239"/>
      <c r="CS35" s="239"/>
      <c r="CT35" s="239"/>
      <c r="CU35" s="239"/>
      <c r="CV35" s="239"/>
      <c r="CW35" s="239"/>
      <c r="CX35" s="239"/>
      <c r="CY35" s="239"/>
      <c r="CZ35" s="239"/>
      <c r="DA35" s="239"/>
      <c r="DB35" s="239"/>
      <c r="DC35" s="239"/>
      <c r="DD35" s="239"/>
      <c r="DE35" s="239"/>
      <c r="DF35" s="239"/>
      <c r="DG35" s="239"/>
      <c r="DH35" s="239"/>
      <c r="DI35" s="239"/>
      <c r="DJ35" s="239"/>
      <c r="DK35" s="239"/>
      <c r="DL35" s="239"/>
      <c r="DM35" s="239"/>
      <c r="DN35" s="239"/>
      <c r="DO35" s="239"/>
      <c r="DP35" s="239"/>
      <c r="DQ35" s="239"/>
      <c r="DR35" s="239"/>
      <c r="DS35" s="239"/>
      <c r="DT35" s="239"/>
      <c r="DU35" s="239"/>
      <c r="DV35" s="239"/>
      <c r="DW35" s="239"/>
      <c r="DX35" s="239"/>
      <c r="DY35" s="239"/>
      <c r="DZ35" s="239"/>
      <c r="EA35" s="239"/>
      <c r="EB35" s="239"/>
      <c r="EC35" s="239"/>
      <c r="ED35" s="239"/>
      <c r="EE35" s="239"/>
      <c r="EF35" s="239"/>
      <c r="EG35" s="239"/>
      <c r="EH35" s="239"/>
      <c r="EI35" s="239"/>
      <c r="EJ35" s="239"/>
      <c r="EK35" s="239"/>
      <c r="EL35" s="239"/>
      <c r="EM35" s="239"/>
      <c r="EN35" s="239"/>
      <c r="EO35" s="239"/>
      <c r="EP35" s="239"/>
      <c r="EQ35" s="239"/>
      <c r="ER35" s="239"/>
      <c r="ES35" s="239"/>
      <c r="ET35" s="239"/>
      <c r="EU35" s="239"/>
      <c r="EV35" s="239"/>
      <c r="EW35" s="239"/>
      <c r="EX35" s="239"/>
      <c r="EY35" s="239"/>
      <c r="EZ35" s="239"/>
      <c r="FA35" s="239"/>
      <c r="FB35" s="239"/>
      <c r="FC35" s="239"/>
      <c r="FD35" s="239"/>
      <c r="FE35" s="239"/>
      <c r="FF35" s="239"/>
      <c r="FG35" s="239"/>
      <c r="FH35" s="239"/>
      <c r="FI35" s="239"/>
      <c r="FJ35" s="239"/>
      <c r="FK35" s="239"/>
      <c r="FL35" s="239"/>
      <c r="FM35" s="239"/>
      <c r="FN35" s="239"/>
      <c r="FO35" s="239"/>
      <c r="FP35" s="239"/>
      <c r="FQ35" s="239"/>
      <c r="FR35" s="239"/>
      <c r="FS35" s="239"/>
      <c r="FT35" s="239"/>
      <c r="FU35" s="239"/>
      <c r="FV35" s="239"/>
      <c r="FW35" s="239"/>
      <c r="FX35" s="239"/>
      <c r="FY35" s="239"/>
      <c r="FZ35" s="239"/>
      <c r="GA35" s="239"/>
      <c r="GB35" s="239"/>
      <c r="GC35" s="239"/>
      <c r="GD35" s="239"/>
      <c r="GE35" s="239"/>
      <c r="GF35" s="239"/>
      <c r="GG35" s="239"/>
      <c r="GH35" s="239"/>
      <c r="GI35" s="239"/>
      <c r="GJ35" s="239"/>
      <c r="GK35" s="239"/>
      <c r="GL35" s="239"/>
      <c r="GM35" s="239"/>
      <c r="GN35" s="239"/>
      <c r="GO35" s="239"/>
      <c r="GP35" s="239"/>
      <c r="GQ35" s="239"/>
      <c r="GR35" s="239"/>
      <c r="GS35" s="239"/>
      <c r="GT35" s="239"/>
      <c r="GU35" s="239"/>
      <c r="GV35" s="239"/>
      <c r="GW35" s="239"/>
      <c r="GX35" s="239"/>
      <c r="GY35" s="239"/>
      <c r="GZ35" s="239"/>
      <c r="HA35" s="239"/>
      <c r="HB35" s="239"/>
      <c r="HC35" s="239"/>
      <c r="HD35" s="239"/>
      <c r="HE35" s="239"/>
      <c r="HF35" s="239"/>
      <c r="HG35" s="239"/>
      <c r="HH35" s="239"/>
      <c r="HI35" s="239"/>
      <c r="HJ35" s="239"/>
      <c r="HK35" s="239"/>
      <c r="HL35" s="239"/>
      <c r="HM35" s="239"/>
      <c r="HN35" s="239"/>
      <c r="HO35" s="239"/>
      <c r="HP35" s="239"/>
      <c r="HQ35" s="239"/>
      <c r="HR35" s="239"/>
      <c r="HS35" s="239"/>
      <c r="HT35" s="239"/>
      <c r="HU35" s="239"/>
      <c r="HV35" s="239"/>
      <c r="HW35" s="239"/>
      <c r="HX35" s="239"/>
      <c r="HY35" s="239"/>
      <c r="HZ35" s="239"/>
      <c r="IA35" s="239"/>
      <c r="IB35" s="239"/>
      <c r="IC35" s="239"/>
      <c r="ID35" s="239"/>
      <c r="IE35" s="239"/>
      <c r="IF35" s="239"/>
      <c r="IG35" s="239"/>
      <c r="IH35" s="239"/>
      <c r="II35" s="239"/>
      <c r="IJ35" s="239"/>
      <c r="IK35" s="239"/>
      <c r="IL35" s="239"/>
      <c r="IM35" s="239"/>
      <c r="IN35" s="239"/>
      <c r="IO35" s="239"/>
      <c r="IP35" s="239"/>
      <c r="IQ35" s="239"/>
      <c r="IR35" s="239"/>
      <c r="IS35" s="239"/>
      <c r="IT35" s="239"/>
      <c r="IU35" s="239"/>
      <c r="IV35" s="239"/>
      <c r="IW35" s="239"/>
      <c r="IX35" s="239"/>
    </row>
    <row r="36" spans="1:258" s="299" customFormat="1" ht="98.25" customHeight="1" x14ac:dyDescent="0.25">
      <c r="A36" s="361" t="s">
        <v>297</v>
      </c>
      <c r="B36" s="174" t="s">
        <v>287</v>
      </c>
      <c r="C36" s="287" t="s">
        <v>241</v>
      </c>
      <c r="D36" s="288" t="s">
        <v>107</v>
      </c>
      <c r="E36" s="288" t="s">
        <v>288</v>
      </c>
      <c r="F36" s="288" t="s">
        <v>289</v>
      </c>
      <c r="G36" s="288" t="s">
        <v>284</v>
      </c>
      <c r="H36" s="165">
        <v>150</v>
      </c>
      <c r="I36" s="165"/>
      <c r="J36" s="273">
        <v>150</v>
      </c>
      <c r="K36" s="383">
        <v>250</v>
      </c>
      <c r="L36" s="165">
        <v>300</v>
      </c>
      <c r="M36" s="165">
        <v>300</v>
      </c>
      <c r="N36" s="297">
        <f t="shared" si="3"/>
        <v>300</v>
      </c>
      <c r="O36" s="165">
        <f t="shared" si="5"/>
        <v>1450</v>
      </c>
      <c r="P36" s="400" t="s">
        <v>290</v>
      </c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</row>
    <row r="37" spans="1:258" s="307" customFormat="1" ht="409.5" customHeight="1" x14ac:dyDescent="0.25">
      <c r="A37" s="361" t="s">
        <v>299</v>
      </c>
      <c r="B37" s="286" t="s">
        <v>292</v>
      </c>
      <c r="C37" s="287" t="s">
        <v>241</v>
      </c>
      <c r="D37" s="288" t="s">
        <v>107</v>
      </c>
      <c r="E37" s="288" t="s">
        <v>288</v>
      </c>
      <c r="F37" s="288" t="s">
        <v>293</v>
      </c>
      <c r="G37" s="288" t="s">
        <v>284</v>
      </c>
      <c r="H37" s="165">
        <v>914</v>
      </c>
      <c r="I37" s="165"/>
      <c r="J37" s="273">
        <v>1001.3</v>
      </c>
      <c r="K37" s="383">
        <v>1064</v>
      </c>
      <c r="L37" s="165">
        <v>1064</v>
      </c>
      <c r="M37" s="165">
        <v>1064</v>
      </c>
      <c r="N37" s="297">
        <f t="shared" si="3"/>
        <v>1064</v>
      </c>
      <c r="O37" s="165">
        <f t="shared" si="5"/>
        <v>6171.3</v>
      </c>
      <c r="P37" s="400" t="s">
        <v>571</v>
      </c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1"/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  <c r="BT37" s="239"/>
      <c r="BU37" s="239"/>
      <c r="BV37" s="239"/>
      <c r="BW37" s="239"/>
      <c r="BX37" s="239"/>
      <c r="BY37" s="239"/>
      <c r="BZ37" s="239"/>
      <c r="CA37" s="239"/>
      <c r="CB37" s="239"/>
      <c r="CC37" s="239"/>
      <c r="CD37" s="239"/>
      <c r="CE37" s="239"/>
      <c r="CF37" s="239"/>
      <c r="CG37" s="239"/>
      <c r="CH37" s="239"/>
      <c r="CI37" s="239"/>
      <c r="CJ37" s="239"/>
      <c r="CK37" s="239"/>
      <c r="CL37" s="239"/>
      <c r="CM37" s="239"/>
      <c r="CN37" s="239"/>
      <c r="CO37" s="239"/>
      <c r="CP37" s="239"/>
      <c r="CQ37" s="239"/>
      <c r="CR37" s="239"/>
      <c r="CS37" s="239"/>
      <c r="CT37" s="239"/>
      <c r="CU37" s="239"/>
      <c r="CV37" s="239"/>
      <c r="CW37" s="239"/>
      <c r="CX37" s="239"/>
      <c r="CY37" s="239"/>
      <c r="CZ37" s="239"/>
      <c r="DA37" s="239"/>
      <c r="DB37" s="239"/>
      <c r="DC37" s="239"/>
      <c r="DD37" s="239"/>
      <c r="DE37" s="239"/>
      <c r="DF37" s="239"/>
      <c r="DG37" s="239"/>
      <c r="DH37" s="239"/>
      <c r="DI37" s="239"/>
      <c r="DJ37" s="239"/>
      <c r="DK37" s="239"/>
      <c r="DL37" s="239"/>
      <c r="DM37" s="239"/>
      <c r="DN37" s="239"/>
      <c r="DO37" s="239"/>
      <c r="DP37" s="239"/>
      <c r="DQ37" s="239"/>
      <c r="DR37" s="239"/>
      <c r="DS37" s="239"/>
      <c r="DT37" s="239"/>
      <c r="DU37" s="239"/>
      <c r="DV37" s="239"/>
      <c r="DW37" s="239"/>
      <c r="DX37" s="239"/>
      <c r="DY37" s="239"/>
      <c r="DZ37" s="239"/>
      <c r="EA37" s="239"/>
      <c r="EB37" s="239"/>
      <c r="EC37" s="239"/>
      <c r="ED37" s="239"/>
      <c r="EE37" s="239"/>
      <c r="EF37" s="239"/>
      <c r="EG37" s="239"/>
      <c r="EH37" s="239"/>
      <c r="EI37" s="239"/>
      <c r="EJ37" s="239"/>
      <c r="EK37" s="239"/>
      <c r="EL37" s="239"/>
      <c r="EM37" s="239"/>
      <c r="EN37" s="239"/>
      <c r="EO37" s="239"/>
      <c r="EP37" s="239"/>
      <c r="EQ37" s="239"/>
      <c r="ER37" s="239"/>
      <c r="ES37" s="239"/>
      <c r="ET37" s="239"/>
      <c r="EU37" s="239"/>
      <c r="EV37" s="239"/>
      <c r="EW37" s="239"/>
      <c r="EX37" s="239"/>
      <c r="EY37" s="239"/>
      <c r="EZ37" s="239"/>
      <c r="FA37" s="239"/>
      <c r="FB37" s="239"/>
      <c r="FC37" s="239"/>
      <c r="FD37" s="239"/>
      <c r="FE37" s="239"/>
      <c r="FF37" s="239"/>
      <c r="FG37" s="239"/>
      <c r="FH37" s="239"/>
      <c r="FI37" s="239"/>
      <c r="FJ37" s="239"/>
      <c r="FK37" s="239"/>
      <c r="FL37" s="239"/>
      <c r="FM37" s="239"/>
      <c r="FN37" s="239"/>
      <c r="FO37" s="239"/>
      <c r="FP37" s="239"/>
      <c r="FQ37" s="239"/>
      <c r="FR37" s="239"/>
      <c r="FS37" s="239"/>
      <c r="FT37" s="239"/>
      <c r="FU37" s="239"/>
      <c r="FV37" s="239"/>
      <c r="FW37" s="239"/>
      <c r="FX37" s="239"/>
      <c r="FY37" s="239"/>
      <c r="FZ37" s="239"/>
      <c r="GA37" s="239"/>
      <c r="GB37" s="239"/>
      <c r="GC37" s="239"/>
      <c r="GD37" s="239"/>
      <c r="GE37" s="239"/>
      <c r="GF37" s="239"/>
      <c r="GG37" s="239"/>
      <c r="GH37" s="239"/>
      <c r="GI37" s="239"/>
      <c r="GJ37" s="239"/>
      <c r="GK37" s="239"/>
      <c r="GL37" s="239"/>
      <c r="GM37" s="239"/>
      <c r="GN37" s="239"/>
      <c r="GO37" s="239"/>
      <c r="GP37" s="239"/>
      <c r="GQ37" s="239"/>
      <c r="GR37" s="239"/>
      <c r="GS37" s="239"/>
      <c r="GT37" s="239"/>
      <c r="GU37" s="239"/>
      <c r="GV37" s="239"/>
      <c r="GW37" s="239"/>
      <c r="GX37" s="239"/>
      <c r="GY37" s="239"/>
      <c r="GZ37" s="239"/>
      <c r="HA37" s="239"/>
      <c r="HB37" s="239"/>
      <c r="HC37" s="239"/>
      <c r="HD37" s="239"/>
      <c r="HE37" s="239"/>
      <c r="HF37" s="239"/>
      <c r="HG37" s="239"/>
      <c r="HH37" s="239"/>
      <c r="HI37" s="239"/>
      <c r="HJ37" s="239"/>
      <c r="HK37" s="239"/>
      <c r="HL37" s="239"/>
      <c r="HM37" s="239"/>
      <c r="HN37" s="239"/>
      <c r="HO37" s="239"/>
      <c r="HP37" s="239"/>
      <c r="HQ37" s="239"/>
      <c r="HR37" s="239"/>
      <c r="HS37" s="239"/>
      <c r="HT37" s="239"/>
      <c r="HU37" s="239"/>
      <c r="HV37" s="239"/>
      <c r="HW37" s="239"/>
      <c r="HX37" s="239"/>
      <c r="HY37" s="239"/>
      <c r="HZ37" s="239"/>
      <c r="IA37" s="239"/>
      <c r="IB37" s="239"/>
      <c r="IC37" s="239"/>
      <c r="ID37" s="239"/>
      <c r="IE37" s="239"/>
      <c r="IF37" s="239"/>
      <c r="IG37" s="239"/>
      <c r="IH37" s="239"/>
      <c r="II37" s="239"/>
      <c r="IJ37" s="239"/>
      <c r="IK37" s="239"/>
      <c r="IL37" s="239"/>
      <c r="IM37" s="239"/>
      <c r="IN37" s="239"/>
      <c r="IO37" s="239"/>
      <c r="IP37" s="239"/>
      <c r="IQ37" s="239"/>
      <c r="IR37" s="239"/>
      <c r="IS37" s="239"/>
      <c r="IT37" s="239"/>
      <c r="IU37" s="239"/>
      <c r="IV37" s="239"/>
      <c r="IW37" s="239"/>
      <c r="IX37" s="239"/>
    </row>
    <row r="38" spans="1:258" s="307" customFormat="1" ht="117.75" customHeight="1" x14ac:dyDescent="0.25">
      <c r="A38" s="361" t="s">
        <v>302</v>
      </c>
      <c r="B38" s="286" t="s">
        <v>295</v>
      </c>
      <c r="C38" s="287" t="s">
        <v>241</v>
      </c>
      <c r="D38" s="288" t="s">
        <v>107</v>
      </c>
      <c r="E38" s="288" t="s">
        <v>288</v>
      </c>
      <c r="F38" s="288" t="s">
        <v>296</v>
      </c>
      <c r="G38" s="288" t="s">
        <v>546</v>
      </c>
      <c r="H38" s="165">
        <v>1350</v>
      </c>
      <c r="I38" s="165"/>
      <c r="J38" s="273">
        <v>1327.5</v>
      </c>
      <c r="K38" s="383">
        <v>1305</v>
      </c>
      <c r="L38" s="165">
        <v>1044</v>
      </c>
      <c r="M38" s="165">
        <v>1044</v>
      </c>
      <c r="N38" s="297">
        <f t="shared" si="3"/>
        <v>1044</v>
      </c>
      <c r="O38" s="165">
        <f t="shared" si="5"/>
        <v>7114.5</v>
      </c>
      <c r="P38" s="506" t="s">
        <v>525</v>
      </c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1"/>
      <c r="AS38" s="221"/>
      <c r="AT38" s="221"/>
      <c r="AU38" s="221"/>
      <c r="AV38" s="221"/>
      <c r="AW38" s="221"/>
      <c r="AX38" s="221"/>
      <c r="AY38" s="221"/>
      <c r="AZ38" s="221"/>
      <c r="BA38" s="221"/>
      <c r="BB38" s="221"/>
      <c r="BC38" s="221"/>
      <c r="BD38" s="221"/>
      <c r="BE38" s="221"/>
      <c r="BF38" s="221"/>
      <c r="BG38" s="221"/>
      <c r="BH38" s="221"/>
      <c r="BI38" s="221"/>
      <c r="BJ38" s="221"/>
      <c r="BK38" s="221"/>
      <c r="BL38" s="221"/>
      <c r="BM38" s="221"/>
      <c r="BN38" s="221"/>
      <c r="BO38" s="221"/>
      <c r="BP38" s="221"/>
      <c r="BQ38" s="221"/>
      <c r="BR38" s="221"/>
      <c r="BS38" s="221"/>
      <c r="BT38" s="239"/>
      <c r="BU38" s="239"/>
      <c r="BV38" s="239"/>
      <c r="BW38" s="239"/>
      <c r="BX38" s="239"/>
      <c r="BY38" s="239"/>
      <c r="BZ38" s="239"/>
      <c r="CA38" s="239"/>
      <c r="CB38" s="239"/>
      <c r="CC38" s="239"/>
      <c r="CD38" s="239"/>
      <c r="CE38" s="239"/>
      <c r="CF38" s="239"/>
      <c r="CG38" s="239"/>
      <c r="CH38" s="239"/>
      <c r="CI38" s="239"/>
      <c r="CJ38" s="239"/>
      <c r="CK38" s="239"/>
      <c r="CL38" s="239"/>
      <c r="CM38" s="239"/>
      <c r="CN38" s="239"/>
      <c r="CO38" s="239"/>
      <c r="CP38" s="239"/>
      <c r="CQ38" s="239"/>
      <c r="CR38" s="239"/>
      <c r="CS38" s="239"/>
      <c r="CT38" s="239"/>
      <c r="CU38" s="239"/>
      <c r="CV38" s="239"/>
      <c r="CW38" s="239"/>
      <c r="CX38" s="239"/>
      <c r="CY38" s="239"/>
      <c r="CZ38" s="239"/>
      <c r="DA38" s="239"/>
      <c r="DB38" s="239"/>
      <c r="DC38" s="239"/>
      <c r="DD38" s="239"/>
      <c r="DE38" s="239"/>
      <c r="DF38" s="239"/>
      <c r="DG38" s="239"/>
      <c r="DH38" s="239"/>
      <c r="DI38" s="239"/>
      <c r="DJ38" s="239"/>
      <c r="DK38" s="239"/>
      <c r="DL38" s="239"/>
      <c r="DM38" s="239"/>
      <c r="DN38" s="239"/>
      <c r="DO38" s="239"/>
      <c r="DP38" s="239"/>
      <c r="DQ38" s="239"/>
      <c r="DR38" s="239"/>
      <c r="DS38" s="239"/>
      <c r="DT38" s="239"/>
      <c r="DU38" s="239"/>
      <c r="DV38" s="239"/>
      <c r="DW38" s="239"/>
      <c r="DX38" s="239"/>
      <c r="DY38" s="239"/>
      <c r="DZ38" s="239"/>
      <c r="EA38" s="239"/>
      <c r="EB38" s="239"/>
      <c r="EC38" s="239"/>
      <c r="ED38" s="239"/>
      <c r="EE38" s="239"/>
      <c r="EF38" s="239"/>
      <c r="EG38" s="239"/>
      <c r="EH38" s="239"/>
      <c r="EI38" s="239"/>
      <c r="EJ38" s="239"/>
      <c r="EK38" s="239"/>
      <c r="EL38" s="239"/>
      <c r="EM38" s="239"/>
      <c r="EN38" s="239"/>
      <c r="EO38" s="239"/>
      <c r="EP38" s="239"/>
      <c r="EQ38" s="239"/>
      <c r="ER38" s="239"/>
      <c r="ES38" s="239"/>
      <c r="ET38" s="239"/>
      <c r="EU38" s="239"/>
      <c r="EV38" s="239"/>
      <c r="EW38" s="239"/>
      <c r="EX38" s="239"/>
      <c r="EY38" s="239"/>
      <c r="EZ38" s="239"/>
      <c r="FA38" s="239"/>
      <c r="FB38" s="239"/>
      <c r="FC38" s="239"/>
      <c r="FD38" s="239"/>
      <c r="FE38" s="239"/>
      <c r="FF38" s="239"/>
      <c r="FG38" s="239"/>
      <c r="FH38" s="239"/>
      <c r="FI38" s="239"/>
      <c r="FJ38" s="239"/>
      <c r="FK38" s="239"/>
      <c r="FL38" s="239"/>
      <c r="FM38" s="239"/>
      <c r="FN38" s="239"/>
      <c r="FO38" s="239"/>
      <c r="FP38" s="239"/>
      <c r="FQ38" s="239"/>
      <c r="FR38" s="239"/>
      <c r="FS38" s="239"/>
      <c r="FT38" s="239"/>
      <c r="FU38" s="239"/>
      <c r="FV38" s="239"/>
      <c r="FW38" s="239"/>
      <c r="FX38" s="239"/>
      <c r="FY38" s="239"/>
      <c r="FZ38" s="239"/>
      <c r="GA38" s="239"/>
      <c r="GB38" s="239"/>
      <c r="GC38" s="239"/>
      <c r="GD38" s="239"/>
      <c r="GE38" s="239"/>
      <c r="GF38" s="239"/>
      <c r="GG38" s="239"/>
      <c r="GH38" s="239"/>
      <c r="GI38" s="239"/>
      <c r="GJ38" s="239"/>
      <c r="GK38" s="239"/>
      <c r="GL38" s="239"/>
      <c r="GM38" s="239"/>
      <c r="GN38" s="239"/>
      <c r="GO38" s="239"/>
      <c r="GP38" s="239"/>
      <c r="GQ38" s="239"/>
      <c r="GR38" s="239"/>
      <c r="GS38" s="239"/>
      <c r="GT38" s="239"/>
      <c r="GU38" s="239"/>
      <c r="GV38" s="239"/>
      <c r="GW38" s="239"/>
      <c r="GX38" s="239"/>
      <c r="GY38" s="239"/>
      <c r="GZ38" s="239"/>
      <c r="HA38" s="239"/>
      <c r="HB38" s="239"/>
      <c r="HC38" s="239"/>
      <c r="HD38" s="239"/>
      <c r="HE38" s="239"/>
      <c r="HF38" s="239"/>
      <c r="HG38" s="239"/>
      <c r="HH38" s="239"/>
      <c r="HI38" s="239"/>
      <c r="HJ38" s="239"/>
      <c r="HK38" s="239"/>
      <c r="HL38" s="239"/>
      <c r="HM38" s="239"/>
      <c r="HN38" s="239"/>
      <c r="HO38" s="239"/>
      <c r="HP38" s="239"/>
      <c r="HQ38" s="239"/>
      <c r="HR38" s="239"/>
      <c r="HS38" s="239"/>
      <c r="HT38" s="239"/>
      <c r="HU38" s="239"/>
      <c r="HV38" s="239"/>
      <c r="HW38" s="239"/>
      <c r="HX38" s="239"/>
      <c r="HY38" s="239"/>
      <c r="HZ38" s="239"/>
      <c r="IA38" s="239"/>
      <c r="IB38" s="239"/>
      <c r="IC38" s="239"/>
      <c r="ID38" s="239"/>
      <c r="IE38" s="239"/>
      <c r="IF38" s="239"/>
      <c r="IG38" s="239"/>
      <c r="IH38" s="239"/>
      <c r="II38" s="239"/>
      <c r="IJ38" s="239"/>
      <c r="IK38" s="239"/>
      <c r="IL38" s="239"/>
      <c r="IM38" s="239"/>
      <c r="IN38" s="239"/>
      <c r="IO38" s="239"/>
      <c r="IP38" s="239"/>
      <c r="IQ38" s="239"/>
      <c r="IR38" s="239"/>
      <c r="IS38" s="239"/>
      <c r="IT38" s="239"/>
      <c r="IU38" s="239"/>
      <c r="IV38" s="239"/>
      <c r="IW38" s="239"/>
      <c r="IX38" s="239"/>
    </row>
    <row r="39" spans="1:258" s="307" customFormat="1" ht="120.75" customHeight="1" x14ac:dyDescent="0.25">
      <c r="A39" s="361" t="s">
        <v>304</v>
      </c>
      <c r="B39" s="286" t="s">
        <v>298</v>
      </c>
      <c r="C39" s="287" t="s">
        <v>241</v>
      </c>
      <c r="D39" s="288" t="s">
        <v>107</v>
      </c>
      <c r="E39" s="288" t="s">
        <v>288</v>
      </c>
      <c r="F39" s="288" t="s">
        <v>296</v>
      </c>
      <c r="G39" s="288" t="s">
        <v>547</v>
      </c>
      <c r="H39" s="165">
        <v>180</v>
      </c>
      <c r="I39" s="165"/>
      <c r="J39" s="273">
        <v>14</v>
      </c>
      <c r="K39" s="383">
        <v>13.2</v>
      </c>
      <c r="L39" s="165">
        <v>105</v>
      </c>
      <c r="M39" s="165">
        <v>105</v>
      </c>
      <c r="N39" s="297">
        <f>M39</f>
        <v>105</v>
      </c>
      <c r="O39" s="165">
        <f t="shared" si="5"/>
        <v>522.20000000000005</v>
      </c>
      <c r="P39" s="506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  <c r="BT39" s="239"/>
      <c r="BU39" s="239"/>
      <c r="BV39" s="239"/>
      <c r="BW39" s="239"/>
      <c r="BX39" s="239"/>
      <c r="BY39" s="239"/>
      <c r="BZ39" s="239"/>
      <c r="CA39" s="239"/>
      <c r="CB39" s="239"/>
      <c r="CC39" s="239"/>
      <c r="CD39" s="239"/>
      <c r="CE39" s="239"/>
      <c r="CF39" s="239"/>
      <c r="CG39" s="239"/>
      <c r="CH39" s="239"/>
      <c r="CI39" s="239"/>
      <c r="CJ39" s="239"/>
      <c r="CK39" s="239"/>
      <c r="CL39" s="239"/>
      <c r="CM39" s="239"/>
      <c r="CN39" s="239"/>
      <c r="CO39" s="239"/>
      <c r="CP39" s="239"/>
      <c r="CQ39" s="239"/>
      <c r="CR39" s="239"/>
      <c r="CS39" s="239"/>
      <c r="CT39" s="239"/>
      <c r="CU39" s="239"/>
      <c r="CV39" s="239"/>
      <c r="CW39" s="239"/>
      <c r="CX39" s="239"/>
      <c r="CY39" s="239"/>
      <c r="CZ39" s="239"/>
      <c r="DA39" s="239"/>
      <c r="DB39" s="239"/>
      <c r="DC39" s="239"/>
      <c r="DD39" s="239"/>
      <c r="DE39" s="239"/>
      <c r="DF39" s="239"/>
      <c r="DG39" s="239"/>
      <c r="DH39" s="239"/>
      <c r="DI39" s="239"/>
      <c r="DJ39" s="239"/>
      <c r="DK39" s="239"/>
      <c r="DL39" s="239"/>
      <c r="DM39" s="239"/>
      <c r="DN39" s="239"/>
      <c r="DO39" s="239"/>
      <c r="DP39" s="239"/>
      <c r="DQ39" s="239"/>
      <c r="DR39" s="239"/>
      <c r="DS39" s="239"/>
      <c r="DT39" s="239"/>
      <c r="DU39" s="239"/>
      <c r="DV39" s="239"/>
      <c r="DW39" s="239"/>
      <c r="DX39" s="239"/>
      <c r="DY39" s="239"/>
      <c r="DZ39" s="239"/>
      <c r="EA39" s="239"/>
      <c r="EB39" s="239"/>
      <c r="EC39" s="239"/>
      <c r="ED39" s="239"/>
      <c r="EE39" s="239"/>
      <c r="EF39" s="239"/>
      <c r="EG39" s="239"/>
      <c r="EH39" s="239"/>
      <c r="EI39" s="239"/>
      <c r="EJ39" s="239"/>
      <c r="EK39" s="239"/>
      <c r="EL39" s="239"/>
      <c r="EM39" s="239"/>
      <c r="EN39" s="239"/>
      <c r="EO39" s="239"/>
      <c r="EP39" s="239"/>
      <c r="EQ39" s="239"/>
      <c r="ER39" s="239"/>
      <c r="ES39" s="239"/>
      <c r="ET39" s="239"/>
      <c r="EU39" s="239"/>
      <c r="EV39" s="239"/>
      <c r="EW39" s="239"/>
      <c r="EX39" s="239"/>
      <c r="EY39" s="239"/>
      <c r="EZ39" s="239"/>
      <c r="FA39" s="239"/>
      <c r="FB39" s="239"/>
      <c r="FC39" s="239"/>
      <c r="FD39" s="239"/>
      <c r="FE39" s="239"/>
      <c r="FF39" s="239"/>
      <c r="FG39" s="239"/>
      <c r="FH39" s="239"/>
      <c r="FI39" s="239"/>
      <c r="FJ39" s="239"/>
      <c r="FK39" s="239"/>
      <c r="FL39" s="239"/>
      <c r="FM39" s="239"/>
      <c r="FN39" s="239"/>
      <c r="FO39" s="239"/>
      <c r="FP39" s="239"/>
      <c r="FQ39" s="239"/>
      <c r="FR39" s="239"/>
      <c r="FS39" s="239"/>
      <c r="FT39" s="239"/>
      <c r="FU39" s="239"/>
      <c r="FV39" s="239"/>
      <c r="FW39" s="239"/>
      <c r="FX39" s="239"/>
      <c r="FY39" s="239"/>
      <c r="FZ39" s="239"/>
      <c r="GA39" s="239"/>
      <c r="GB39" s="239"/>
      <c r="GC39" s="239"/>
      <c r="GD39" s="239"/>
      <c r="GE39" s="239"/>
      <c r="GF39" s="239"/>
      <c r="GG39" s="239"/>
      <c r="GH39" s="239"/>
      <c r="GI39" s="239"/>
      <c r="GJ39" s="239"/>
      <c r="GK39" s="239"/>
      <c r="GL39" s="239"/>
      <c r="GM39" s="239"/>
      <c r="GN39" s="239"/>
      <c r="GO39" s="239"/>
      <c r="GP39" s="239"/>
      <c r="GQ39" s="239"/>
      <c r="GR39" s="239"/>
      <c r="GS39" s="239"/>
      <c r="GT39" s="239"/>
      <c r="GU39" s="239"/>
      <c r="GV39" s="239"/>
      <c r="GW39" s="239"/>
      <c r="GX39" s="239"/>
      <c r="GY39" s="239"/>
      <c r="GZ39" s="239"/>
      <c r="HA39" s="239"/>
      <c r="HB39" s="239"/>
      <c r="HC39" s="239"/>
      <c r="HD39" s="239"/>
      <c r="HE39" s="239"/>
      <c r="HF39" s="239"/>
      <c r="HG39" s="239"/>
      <c r="HH39" s="239"/>
      <c r="HI39" s="239"/>
      <c r="HJ39" s="239"/>
      <c r="HK39" s="239"/>
      <c r="HL39" s="239"/>
      <c r="HM39" s="239"/>
      <c r="HN39" s="239"/>
      <c r="HO39" s="239"/>
      <c r="HP39" s="239"/>
      <c r="HQ39" s="239"/>
      <c r="HR39" s="239"/>
      <c r="HS39" s="239"/>
      <c r="HT39" s="239"/>
      <c r="HU39" s="239"/>
      <c r="HV39" s="239"/>
      <c r="HW39" s="239"/>
      <c r="HX39" s="239"/>
      <c r="HY39" s="239"/>
      <c r="HZ39" s="239"/>
      <c r="IA39" s="239"/>
      <c r="IB39" s="239"/>
      <c r="IC39" s="239"/>
      <c r="ID39" s="239"/>
      <c r="IE39" s="239"/>
      <c r="IF39" s="239"/>
      <c r="IG39" s="239"/>
      <c r="IH39" s="239"/>
      <c r="II39" s="239"/>
      <c r="IJ39" s="239"/>
      <c r="IK39" s="239"/>
      <c r="IL39" s="239"/>
      <c r="IM39" s="239"/>
      <c r="IN39" s="239"/>
      <c r="IO39" s="239"/>
      <c r="IP39" s="239"/>
      <c r="IQ39" s="239"/>
      <c r="IR39" s="239"/>
      <c r="IS39" s="239"/>
      <c r="IT39" s="239"/>
      <c r="IU39" s="239"/>
      <c r="IV39" s="239"/>
      <c r="IW39" s="239"/>
      <c r="IX39" s="239"/>
    </row>
    <row r="40" spans="1:258" s="221" customFormat="1" ht="110.25" customHeight="1" x14ac:dyDescent="0.25">
      <c r="A40" s="361" t="s">
        <v>307</v>
      </c>
      <c r="B40" s="286" t="s">
        <v>300</v>
      </c>
      <c r="C40" s="287" t="s">
        <v>241</v>
      </c>
      <c r="D40" s="288" t="s">
        <v>107</v>
      </c>
      <c r="E40" s="288" t="s">
        <v>288</v>
      </c>
      <c r="F40" s="288" t="s">
        <v>301</v>
      </c>
      <c r="G40" s="288" t="s">
        <v>284</v>
      </c>
      <c r="H40" s="165">
        <v>8600</v>
      </c>
      <c r="I40" s="165"/>
      <c r="J40" s="273">
        <v>0</v>
      </c>
      <c r="K40" s="383">
        <v>12193.7</v>
      </c>
      <c r="L40" s="165">
        <v>0</v>
      </c>
      <c r="M40" s="165">
        <v>0</v>
      </c>
      <c r="N40" s="297">
        <f t="shared" si="3"/>
        <v>0</v>
      </c>
      <c r="O40" s="165">
        <f t="shared" si="5"/>
        <v>20793.7</v>
      </c>
      <c r="P40" s="506" t="s">
        <v>524</v>
      </c>
    </row>
    <row r="41" spans="1:258" s="221" customFormat="1" ht="113.25" customHeight="1" x14ac:dyDescent="0.25">
      <c r="A41" s="288" t="s">
        <v>311</v>
      </c>
      <c r="B41" s="286" t="s">
        <v>303</v>
      </c>
      <c r="C41" s="287" t="s">
        <v>241</v>
      </c>
      <c r="D41" s="288" t="s">
        <v>107</v>
      </c>
      <c r="E41" s="288" t="s">
        <v>288</v>
      </c>
      <c r="F41" s="288" t="s">
        <v>301</v>
      </c>
      <c r="G41" s="288" t="s">
        <v>535</v>
      </c>
      <c r="H41" s="165">
        <v>86.9</v>
      </c>
      <c r="I41" s="165"/>
      <c r="J41" s="273">
        <v>0</v>
      </c>
      <c r="K41" s="383">
        <v>127</v>
      </c>
      <c r="L41" s="165">
        <v>0</v>
      </c>
      <c r="M41" s="165">
        <v>0</v>
      </c>
      <c r="N41" s="297">
        <f t="shared" si="3"/>
        <v>0</v>
      </c>
      <c r="O41" s="165">
        <f t="shared" ref="O41:O63" si="6">SUM(H41:N41)</f>
        <v>213.9</v>
      </c>
      <c r="P41" s="506"/>
    </row>
    <row r="42" spans="1:258" s="307" customFormat="1" ht="98.25" customHeight="1" x14ac:dyDescent="0.25">
      <c r="A42" s="525" t="s">
        <v>539</v>
      </c>
      <c r="B42" s="520" t="s">
        <v>305</v>
      </c>
      <c r="C42" s="520" t="s">
        <v>241</v>
      </c>
      <c r="D42" s="288" t="s">
        <v>107</v>
      </c>
      <c r="E42" s="288" t="s">
        <v>288</v>
      </c>
      <c r="F42" s="288" t="s">
        <v>306</v>
      </c>
      <c r="G42" s="288" t="s">
        <v>550</v>
      </c>
      <c r="H42" s="165">
        <v>11745.2</v>
      </c>
      <c r="I42" s="165"/>
      <c r="J42" s="273">
        <v>11766</v>
      </c>
      <c r="K42" s="383">
        <v>0</v>
      </c>
      <c r="L42" s="165">
        <v>0</v>
      </c>
      <c r="M42" s="165">
        <v>0</v>
      </c>
      <c r="N42" s="297">
        <f t="shared" si="3"/>
        <v>0</v>
      </c>
      <c r="O42" s="165">
        <f t="shared" si="6"/>
        <v>23511.200000000001</v>
      </c>
      <c r="P42" s="520" t="s">
        <v>572</v>
      </c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39"/>
      <c r="BU42" s="239"/>
      <c r="BV42" s="239"/>
      <c r="BW42" s="239"/>
      <c r="BX42" s="239"/>
      <c r="BY42" s="239"/>
      <c r="BZ42" s="239"/>
      <c r="CA42" s="239"/>
      <c r="CB42" s="239"/>
      <c r="CC42" s="239"/>
      <c r="CD42" s="239"/>
      <c r="CE42" s="239"/>
      <c r="CF42" s="239"/>
      <c r="CG42" s="239"/>
      <c r="CH42" s="239"/>
      <c r="CI42" s="239"/>
      <c r="CJ42" s="239"/>
      <c r="CK42" s="239"/>
      <c r="CL42" s="239"/>
      <c r="CM42" s="239"/>
      <c r="CN42" s="239"/>
      <c r="CO42" s="239"/>
      <c r="CP42" s="239"/>
      <c r="CQ42" s="239"/>
      <c r="CR42" s="239"/>
      <c r="CS42" s="239"/>
      <c r="CT42" s="239"/>
      <c r="CU42" s="239"/>
      <c r="CV42" s="239"/>
      <c r="CW42" s="239"/>
      <c r="CX42" s="239"/>
      <c r="CY42" s="239"/>
      <c r="CZ42" s="239"/>
      <c r="DA42" s="239"/>
      <c r="DB42" s="239"/>
      <c r="DC42" s="239"/>
      <c r="DD42" s="239"/>
      <c r="DE42" s="239"/>
      <c r="DF42" s="239"/>
      <c r="DG42" s="239"/>
      <c r="DH42" s="239"/>
      <c r="DI42" s="239"/>
      <c r="DJ42" s="239"/>
      <c r="DK42" s="239"/>
      <c r="DL42" s="239"/>
      <c r="DM42" s="239"/>
      <c r="DN42" s="239"/>
      <c r="DO42" s="239"/>
      <c r="DP42" s="239"/>
      <c r="DQ42" s="239"/>
      <c r="DR42" s="239"/>
      <c r="DS42" s="239"/>
      <c r="DT42" s="239"/>
      <c r="DU42" s="239"/>
      <c r="DV42" s="239"/>
      <c r="DW42" s="239"/>
      <c r="DX42" s="239"/>
      <c r="DY42" s="239"/>
      <c r="DZ42" s="239"/>
      <c r="EA42" s="239"/>
      <c r="EB42" s="239"/>
      <c r="EC42" s="239"/>
      <c r="ED42" s="239"/>
      <c r="EE42" s="239"/>
      <c r="EF42" s="239"/>
      <c r="EG42" s="239"/>
      <c r="EH42" s="239"/>
      <c r="EI42" s="239"/>
      <c r="EJ42" s="239"/>
      <c r="EK42" s="239"/>
      <c r="EL42" s="239"/>
      <c r="EM42" s="239"/>
      <c r="EN42" s="239"/>
      <c r="EO42" s="239"/>
      <c r="EP42" s="239"/>
      <c r="EQ42" s="239"/>
      <c r="ER42" s="239"/>
      <c r="ES42" s="239"/>
      <c r="ET42" s="239"/>
      <c r="EU42" s="239"/>
      <c r="EV42" s="239"/>
      <c r="EW42" s="239"/>
      <c r="EX42" s="239"/>
      <c r="EY42" s="239"/>
      <c r="EZ42" s="239"/>
      <c r="FA42" s="239"/>
      <c r="FB42" s="239"/>
      <c r="FC42" s="239"/>
      <c r="FD42" s="239"/>
      <c r="FE42" s="239"/>
      <c r="FF42" s="239"/>
      <c r="FG42" s="239"/>
      <c r="FH42" s="239"/>
      <c r="FI42" s="239"/>
      <c r="FJ42" s="239"/>
      <c r="FK42" s="239"/>
      <c r="FL42" s="239"/>
      <c r="FM42" s="239"/>
      <c r="FN42" s="239"/>
      <c r="FO42" s="239"/>
      <c r="FP42" s="239"/>
      <c r="FQ42" s="239"/>
      <c r="FR42" s="239"/>
      <c r="FS42" s="239"/>
      <c r="FT42" s="239"/>
      <c r="FU42" s="239"/>
      <c r="FV42" s="239"/>
      <c r="FW42" s="239"/>
      <c r="FX42" s="239"/>
      <c r="FY42" s="239"/>
      <c r="FZ42" s="239"/>
      <c r="GA42" s="239"/>
      <c r="GB42" s="239"/>
      <c r="GC42" s="239"/>
      <c r="GD42" s="239"/>
      <c r="GE42" s="239"/>
      <c r="GF42" s="239"/>
      <c r="GG42" s="239"/>
      <c r="GH42" s="239"/>
      <c r="GI42" s="239"/>
      <c r="GJ42" s="239"/>
      <c r="GK42" s="239"/>
      <c r="GL42" s="239"/>
      <c r="GM42" s="239"/>
      <c r="GN42" s="239"/>
      <c r="GO42" s="239"/>
      <c r="GP42" s="239"/>
      <c r="GQ42" s="239"/>
      <c r="GR42" s="239"/>
      <c r="GS42" s="239"/>
      <c r="GT42" s="239"/>
      <c r="GU42" s="239"/>
      <c r="GV42" s="239"/>
      <c r="GW42" s="239"/>
      <c r="GX42" s="239"/>
      <c r="GY42" s="239"/>
      <c r="GZ42" s="239"/>
      <c r="HA42" s="239"/>
      <c r="HB42" s="239"/>
      <c r="HC42" s="239"/>
      <c r="HD42" s="239"/>
      <c r="HE42" s="239"/>
      <c r="HF42" s="239"/>
      <c r="HG42" s="239"/>
      <c r="HH42" s="239"/>
      <c r="HI42" s="239"/>
      <c r="HJ42" s="239"/>
      <c r="HK42" s="239"/>
      <c r="HL42" s="239"/>
      <c r="HM42" s="239"/>
      <c r="HN42" s="239"/>
      <c r="HO42" s="239"/>
      <c r="HP42" s="239"/>
      <c r="HQ42" s="239"/>
      <c r="HR42" s="239"/>
      <c r="HS42" s="239"/>
      <c r="HT42" s="239"/>
      <c r="HU42" s="239"/>
      <c r="HV42" s="239"/>
      <c r="HW42" s="239"/>
      <c r="HX42" s="239"/>
      <c r="HY42" s="239"/>
      <c r="HZ42" s="239"/>
      <c r="IA42" s="239"/>
      <c r="IB42" s="239"/>
      <c r="IC42" s="239"/>
      <c r="ID42" s="239"/>
      <c r="IE42" s="239"/>
      <c r="IF42" s="239"/>
      <c r="IG42" s="239"/>
      <c r="IH42" s="239"/>
      <c r="II42" s="239"/>
      <c r="IJ42" s="239"/>
      <c r="IK42" s="239"/>
      <c r="IL42" s="239"/>
      <c r="IM42" s="239"/>
      <c r="IN42" s="239"/>
      <c r="IO42" s="239"/>
      <c r="IP42" s="239"/>
      <c r="IQ42" s="239"/>
      <c r="IR42" s="239"/>
      <c r="IS42" s="239"/>
      <c r="IT42" s="239"/>
      <c r="IU42" s="239"/>
      <c r="IV42" s="239"/>
      <c r="IW42" s="239"/>
      <c r="IX42" s="239"/>
    </row>
    <row r="43" spans="1:258" s="307" customFormat="1" ht="98.25" customHeight="1" x14ac:dyDescent="0.25">
      <c r="A43" s="527"/>
      <c r="B43" s="522"/>
      <c r="C43" s="522"/>
      <c r="D43" s="402" t="s">
        <v>107</v>
      </c>
      <c r="E43" s="402" t="s">
        <v>288</v>
      </c>
      <c r="F43" s="402" t="s">
        <v>548</v>
      </c>
      <c r="G43" s="361" t="s">
        <v>549</v>
      </c>
      <c r="H43" s="165">
        <v>0</v>
      </c>
      <c r="I43" s="165"/>
      <c r="J43" s="273">
        <v>0</v>
      </c>
      <c r="K43" s="380">
        <v>21898.1</v>
      </c>
      <c r="L43" s="165">
        <v>12069.5</v>
      </c>
      <c r="M43" s="165">
        <v>12069.5</v>
      </c>
      <c r="N43" s="297">
        <f t="shared" si="3"/>
        <v>12069.5</v>
      </c>
      <c r="O43" s="165">
        <f t="shared" si="6"/>
        <v>58106.6</v>
      </c>
      <c r="P43" s="522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21"/>
      <c r="BA43" s="221"/>
      <c r="BB43" s="221"/>
      <c r="BC43" s="221"/>
      <c r="BD43" s="221"/>
      <c r="BE43" s="221"/>
      <c r="BF43" s="221"/>
      <c r="BG43" s="221"/>
      <c r="BH43" s="221"/>
      <c r="BI43" s="221"/>
      <c r="BJ43" s="221"/>
      <c r="BK43" s="221"/>
      <c r="BL43" s="221"/>
      <c r="BM43" s="221"/>
      <c r="BN43" s="221"/>
      <c r="BO43" s="221"/>
      <c r="BP43" s="221"/>
      <c r="BQ43" s="221"/>
      <c r="BR43" s="221"/>
      <c r="BS43" s="221"/>
      <c r="BT43" s="239"/>
      <c r="BU43" s="239"/>
      <c r="BV43" s="239"/>
      <c r="BW43" s="239"/>
      <c r="BX43" s="239"/>
      <c r="BY43" s="239"/>
      <c r="BZ43" s="239"/>
      <c r="CA43" s="239"/>
      <c r="CB43" s="239"/>
      <c r="CC43" s="239"/>
      <c r="CD43" s="239"/>
      <c r="CE43" s="239"/>
      <c r="CF43" s="239"/>
      <c r="CG43" s="239"/>
      <c r="CH43" s="239"/>
      <c r="CI43" s="239"/>
      <c r="CJ43" s="239"/>
      <c r="CK43" s="239"/>
      <c r="CL43" s="239"/>
      <c r="CM43" s="239"/>
      <c r="CN43" s="239"/>
      <c r="CO43" s="239"/>
      <c r="CP43" s="239"/>
      <c r="CQ43" s="239"/>
      <c r="CR43" s="239"/>
      <c r="CS43" s="239"/>
      <c r="CT43" s="239"/>
      <c r="CU43" s="239"/>
      <c r="CV43" s="239"/>
      <c r="CW43" s="239"/>
      <c r="CX43" s="239"/>
      <c r="CY43" s="239"/>
      <c r="CZ43" s="239"/>
      <c r="DA43" s="239"/>
      <c r="DB43" s="239"/>
      <c r="DC43" s="239"/>
      <c r="DD43" s="239"/>
      <c r="DE43" s="239"/>
      <c r="DF43" s="239"/>
      <c r="DG43" s="239"/>
      <c r="DH43" s="239"/>
      <c r="DI43" s="239"/>
      <c r="DJ43" s="239"/>
      <c r="DK43" s="239"/>
      <c r="DL43" s="239"/>
      <c r="DM43" s="239"/>
      <c r="DN43" s="239"/>
      <c r="DO43" s="239"/>
      <c r="DP43" s="239"/>
      <c r="DQ43" s="239"/>
      <c r="DR43" s="239"/>
      <c r="DS43" s="239"/>
      <c r="DT43" s="239"/>
      <c r="DU43" s="239"/>
      <c r="DV43" s="239"/>
      <c r="DW43" s="239"/>
      <c r="DX43" s="239"/>
      <c r="DY43" s="239"/>
      <c r="DZ43" s="239"/>
      <c r="EA43" s="239"/>
      <c r="EB43" s="239"/>
      <c r="EC43" s="239"/>
      <c r="ED43" s="239"/>
      <c r="EE43" s="239"/>
      <c r="EF43" s="239"/>
      <c r="EG43" s="239"/>
      <c r="EH43" s="239"/>
      <c r="EI43" s="239"/>
      <c r="EJ43" s="239"/>
      <c r="EK43" s="239"/>
      <c r="EL43" s="239"/>
      <c r="EM43" s="239"/>
      <c r="EN43" s="239"/>
      <c r="EO43" s="239"/>
      <c r="EP43" s="239"/>
      <c r="EQ43" s="239"/>
      <c r="ER43" s="239"/>
      <c r="ES43" s="239"/>
      <c r="ET43" s="239"/>
      <c r="EU43" s="239"/>
      <c r="EV43" s="239"/>
      <c r="EW43" s="239"/>
      <c r="EX43" s="239"/>
      <c r="EY43" s="239"/>
      <c r="EZ43" s="239"/>
      <c r="FA43" s="239"/>
      <c r="FB43" s="239"/>
      <c r="FC43" s="239"/>
      <c r="FD43" s="239"/>
      <c r="FE43" s="239"/>
      <c r="FF43" s="239"/>
      <c r="FG43" s="239"/>
      <c r="FH43" s="239"/>
      <c r="FI43" s="239"/>
      <c r="FJ43" s="239"/>
      <c r="FK43" s="239"/>
      <c r="FL43" s="239"/>
      <c r="FM43" s="239"/>
      <c r="FN43" s="239"/>
      <c r="FO43" s="239"/>
      <c r="FP43" s="239"/>
      <c r="FQ43" s="239"/>
      <c r="FR43" s="239"/>
      <c r="FS43" s="239"/>
      <c r="FT43" s="239"/>
      <c r="FU43" s="239"/>
      <c r="FV43" s="239"/>
      <c r="FW43" s="239"/>
      <c r="FX43" s="239"/>
      <c r="FY43" s="239"/>
      <c r="FZ43" s="239"/>
      <c r="GA43" s="239"/>
      <c r="GB43" s="239"/>
      <c r="GC43" s="239"/>
      <c r="GD43" s="239"/>
      <c r="GE43" s="239"/>
      <c r="GF43" s="239"/>
      <c r="GG43" s="239"/>
      <c r="GH43" s="239"/>
      <c r="GI43" s="239"/>
      <c r="GJ43" s="239"/>
      <c r="GK43" s="239"/>
      <c r="GL43" s="239"/>
      <c r="GM43" s="239"/>
      <c r="GN43" s="239"/>
      <c r="GO43" s="239"/>
      <c r="GP43" s="239"/>
      <c r="GQ43" s="239"/>
      <c r="GR43" s="239"/>
      <c r="GS43" s="239"/>
      <c r="GT43" s="239"/>
      <c r="GU43" s="239"/>
      <c r="GV43" s="239"/>
      <c r="GW43" s="239"/>
      <c r="GX43" s="239"/>
      <c r="GY43" s="239"/>
      <c r="GZ43" s="239"/>
      <c r="HA43" s="239"/>
      <c r="HB43" s="239"/>
      <c r="HC43" s="239"/>
      <c r="HD43" s="239"/>
      <c r="HE43" s="239"/>
      <c r="HF43" s="239"/>
      <c r="HG43" s="239"/>
      <c r="HH43" s="239"/>
      <c r="HI43" s="239"/>
      <c r="HJ43" s="239"/>
      <c r="HK43" s="239"/>
      <c r="HL43" s="239"/>
      <c r="HM43" s="239"/>
      <c r="HN43" s="239"/>
      <c r="HO43" s="239"/>
      <c r="HP43" s="239"/>
      <c r="HQ43" s="239"/>
      <c r="HR43" s="239"/>
      <c r="HS43" s="239"/>
      <c r="HT43" s="239"/>
      <c r="HU43" s="239"/>
      <c r="HV43" s="239"/>
      <c r="HW43" s="239"/>
      <c r="HX43" s="239"/>
      <c r="HY43" s="239"/>
      <c r="HZ43" s="239"/>
      <c r="IA43" s="239"/>
      <c r="IB43" s="239"/>
      <c r="IC43" s="239"/>
      <c r="ID43" s="239"/>
      <c r="IE43" s="239"/>
      <c r="IF43" s="239"/>
      <c r="IG43" s="239"/>
      <c r="IH43" s="239"/>
      <c r="II43" s="239"/>
      <c r="IJ43" s="239"/>
      <c r="IK43" s="239"/>
      <c r="IL43" s="239"/>
      <c r="IM43" s="239"/>
      <c r="IN43" s="239"/>
      <c r="IO43" s="239"/>
      <c r="IP43" s="239"/>
      <c r="IQ43" s="239"/>
      <c r="IR43" s="239"/>
      <c r="IS43" s="239"/>
      <c r="IT43" s="239"/>
      <c r="IU43" s="239"/>
      <c r="IV43" s="239"/>
      <c r="IW43" s="239"/>
      <c r="IX43" s="239"/>
    </row>
    <row r="44" spans="1:258" s="307" customFormat="1" ht="36" customHeight="1" x14ac:dyDescent="0.25">
      <c r="A44" s="525" t="s">
        <v>313</v>
      </c>
      <c r="B44" s="528" t="s">
        <v>308</v>
      </c>
      <c r="C44" s="506" t="s">
        <v>241</v>
      </c>
      <c r="D44" s="531" t="s">
        <v>107</v>
      </c>
      <c r="E44" s="531" t="s">
        <v>309</v>
      </c>
      <c r="F44" s="531" t="s">
        <v>310</v>
      </c>
      <c r="G44" s="376" t="s">
        <v>559</v>
      </c>
      <c r="H44" s="165">
        <v>2104.1</v>
      </c>
      <c r="I44" s="165"/>
      <c r="J44" s="273">
        <v>1924.3</v>
      </c>
      <c r="K44" s="380">
        <v>2997.2</v>
      </c>
      <c r="L44" s="165">
        <v>2799.3</v>
      </c>
      <c r="M44" s="165">
        <f>L44</f>
        <v>2799.3</v>
      </c>
      <c r="N44" s="297">
        <f t="shared" si="3"/>
        <v>2799.3</v>
      </c>
      <c r="O44" s="165">
        <f t="shared" si="6"/>
        <v>15423.5</v>
      </c>
      <c r="P44" s="506" t="s">
        <v>573</v>
      </c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21"/>
      <c r="BA44" s="221"/>
      <c r="BB44" s="221"/>
      <c r="BC44" s="221"/>
      <c r="BD44" s="221"/>
      <c r="BE44" s="221"/>
      <c r="BF44" s="221"/>
      <c r="BG44" s="221"/>
      <c r="BH44" s="221"/>
      <c r="BI44" s="221"/>
      <c r="BJ44" s="221"/>
      <c r="BK44" s="221"/>
      <c r="BL44" s="221"/>
      <c r="BM44" s="221"/>
      <c r="BN44" s="221"/>
      <c r="BO44" s="221"/>
      <c r="BP44" s="221"/>
      <c r="BQ44" s="221"/>
      <c r="BR44" s="221"/>
      <c r="BS44" s="221"/>
      <c r="BT44" s="239"/>
      <c r="BU44" s="239"/>
      <c r="BV44" s="239"/>
      <c r="BW44" s="239"/>
      <c r="BX44" s="239"/>
      <c r="BY44" s="239"/>
      <c r="BZ44" s="239"/>
      <c r="CA44" s="239"/>
      <c r="CB44" s="239"/>
      <c r="CC44" s="239"/>
      <c r="CD44" s="239"/>
      <c r="CE44" s="239"/>
      <c r="CF44" s="239"/>
      <c r="CG44" s="239"/>
      <c r="CH44" s="239"/>
      <c r="CI44" s="239"/>
      <c r="CJ44" s="239"/>
      <c r="CK44" s="239"/>
      <c r="CL44" s="239"/>
      <c r="CM44" s="239"/>
      <c r="CN44" s="239"/>
      <c r="CO44" s="239"/>
      <c r="CP44" s="239"/>
      <c r="CQ44" s="239"/>
      <c r="CR44" s="239"/>
      <c r="CS44" s="239"/>
      <c r="CT44" s="239"/>
      <c r="CU44" s="239"/>
      <c r="CV44" s="239"/>
      <c r="CW44" s="239"/>
      <c r="CX44" s="239"/>
      <c r="CY44" s="239"/>
      <c r="CZ44" s="239"/>
      <c r="DA44" s="239"/>
      <c r="DB44" s="239"/>
      <c r="DC44" s="239"/>
      <c r="DD44" s="239"/>
      <c r="DE44" s="239"/>
      <c r="DF44" s="239"/>
      <c r="DG44" s="239"/>
      <c r="DH44" s="239"/>
      <c r="DI44" s="239"/>
      <c r="DJ44" s="239"/>
      <c r="DK44" s="239"/>
      <c r="DL44" s="239"/>
      <c r="DM44" s="239"/>
      <c r="DN44" s="239"/>
      <c r="DO44" s="239"/>
      <c r="DP44" s="239"/>
      <c r="DQ44" s="239"/>
      <c r="DR44" s="239"/>
      <c r="DS44" s="239"/>
      <c r="DT44" s="239"/>
      <c r="DU44" s="239"/>
      <c r="DV44" s="239"/>
      <c r="DW44" s="239"/>
      <c r="DX44" s="239"/>
      <c r="DY44" s="239"/>
      <c r="DZ44" s="239"/>
      <c r="EA44" s="239"/>
      <c r="EB44" s="239"/>
      <c r="EC44" s="239"/>
      <c r="ED44" s="239"/>
      <c r="EE44" s="239"/>
      <c r="EF44" s="239"/>
      <c r="EG44" s="239"/>
      <c r="EH44" s="239"/>
      <c r="EI44" s="239"/>
      <c r="EJ44" s="239"/>
      <c r="EK44" s="239"/>
      <c r="EL44" s="239"/>
      <c r="EM44" s="239"/>
      <c r="EN44" s="239"/>
      <c r="EO44" s="239"/>
      <c r="EP44" s="239"/>
      <c r="EQ44" s="239"/>
      <c r="ER44" s="239"/>
      <c r="ES44" s="239"/>
      <c r="ET44" s="239"/>
      <c r="EU44" s="239"/>
      <c r="EV44" s="239"/>
      <c r="EW44" s="239"/>
      <c r="EX44" s="239"/>
      <c r="EY44" s="239"/>
      <c r="EZ44" s="239"/>
      <c r="FA44" s="239"/>
      <c r="FB44" s="239"/>
      <c r="FC44" s="239"/>
      <c r="FD44" s="239"/>
      <c r="FE44" s="239"/>
      <c r="FF44" s="239"/>
      <c r="FG44" s="239"/>
      <c r="FH44" s="239"/>
      <c r="FI44" s="239"/>
      <c r="FJ44" s="239"/>
      <c r="FK44" s="239"/>
      <c r="FL44" s="239"/>
      <c r="FM44" s="239"/>
      <c r="FN44" s="239"/>
      <c r="FO44" s="239"/>
      <c r="FP44" s="239"/>
      <c r="FQ44" s="239"/>
      <c r="FR44" s="239"/>
      <c r="FS44" s="239"/>
      <c r="FT44" s="239"/>
      <c r="FU44" s="239"/>
      <c r="FV44" s="239"/>
      <c r="FW44" s="239"/>
      <c r="FX44" s="239"/>
      <c r="FY44" s="239"/>
      <c r="FZ44" s="239"/>
      <c r="GA44" s="239"/>
      <c r="GB44" s="239"/>
      <c r="GC44" s="239"/>
      <c r="GD44" s="239"/>
      <c r="GE44" s="239"/>
      <c r="GF44" s="239"/>
      <c r="GG44" s="239"/>
      <c r="GH44" s="239"/>
      <c r="GI44" s="239"/>
      <c r="GJ44" s="239"/>
      <c r="GK44" s="239"/>
      <c r="GL44" s="239"/>
      <c r="GM44" s="239"/>
      <c r="GN44" s="239"/>
      <c r="GO44" s="239"/>
      <c r="GP44" s="239"/>
      <c r="GQ44" s="239"/>
      <c r="GR44" s="239"/>
      <c r="GS44" s="239"/>
      <c r="GT44" s="239"/>
      <c r="GU44" s="239"/>
      <c r="GV44" s="239"/>
      <c r="GW44" s="239"/>
      <c r="GX44" s="239"/>
      <c r="GY44" s="239"/>
      <c r="GZ44" s="239"/>
      <c r="HA44" s="239"/>
      <c r="HB44" s="239"/>
      <c r="HC44" s="239"/>
      <c r="HD44" s="239"/>
      <c r="HE44" s="239"/>
      <c r="HF44" s="239"/>
      <c r="HG44" s="239"/>
      <c r="HH44" s="239"/>
      <c r="HI44" s="239"/>
      <c r="HJ44" s="239"/>
      <c r="HK44" s="239"/>
      <c r="HL44" s="239"/>
      <c r="HM44" s="239"/>
      <c r="HN44" s="239"/>
      <c r="HO44" s="239"/>
      <c r="HP44" s="239"/>
      <c r="HQ44" s="239"/>
      <c r="HR44" s="239"/>
      <c r="HS44" s="239"/>
      <c r="HT44" s="239"/>
      <c r="HU44" s="239"/>
      <c r="HV44" s="239"/>
      <c r="HW44" s="239"/>
      <c r="HX44" s="239"/>
      <c r="HY44" s="239"/>
      <c r="HZ44" s="239"/>
      <c r="IA44" s="239"/>
      <c r="IB44" s="239"/>
      <c r="IC44" s="239"/>
      <c r="ID44" s="239"/>
      <c r="IE44" s="239"/>
      <c r="IF44" s="239"/>
      <c r="IG44" s="239"/>
      <c r="IH44" s="239"/>
      <c r="II44" s="239"/>
      <c r="IJ44" s="239"/>
      <c r="IK44" s="239"/>
      <c r="IL44" s="239"/>
      <c r="IM44" s="239"/>
      <c r="IN44" s="239"/>
      <c r="IO44" s="239"/>
      <c r="IP44" s="239"/>
      <c r="IQ44" s="239"/>
      <c r="IR44" s="239"/>
      <c r="IS44" s="239"/>
      <c r="IT44" s="239"/>
      <c r="IU44" s="239"/>
      <c r="IV44" s="239"/>
      <c r="IW44" s="239"/>
      <c r="IX44" s="239"/>
    </row>
    <row r="45" spans="1:258" s="307" customFormat="1" ht="36" customHeight="1" x14ac:dyDescent="0.25">
      <c r="A45" s="526"/>
      <c r="B45" s="529"/>
      <c r="C45" s="506"/>
      <c r="D45" s="531"/>
      <c r="E45" s="531"/>
      <c r="F45" s="531"/>
      <c r="G45" s="376" t="s">
        <v>560</v>
      </c>
      <c r="H45" s="165">
        <f>1265.8+5.8</f>
        <v>1271.5999999999999</v>
      </c>
      <c r="I45" s="165"/>
      <c r="J45" s="273">
        <v>1309.8</v>
      </c>
      <c r="K45" s="383">
        <v>1224.2</v>
      </c>
      <c r="L45" s="165">
        <v>1257.5999999999999</v>
      </c>
      <c r="M45" s="165">
        <f>L45</f>
        <v>1257.5999999999999</v>
      </c>
      <c r="N45" s="297">
        <f t="shared" si="3"/>
        <v>1257.5999999999999</v>
      </c>
      <c r="O45" s="165">
        <f t="shared" si="6"/>
        <v>7578.4</v>
      </c>
      <c r="P45" s="506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1"/>
      <c r="BP45" s="221"/>
      <c r="BQ45" s="221"/>
      <c r="BR45" s="221"/>
      <c r="BS45" s="221"/>
      <c r="BT45" s="239"/>
      <c r="BU45" s="239"/>
      <c r="BV45" s="239"/>
      <c r="BW45" s="239"/>
      <c r="BX45" s="239"/>
      <c r="BY45" s="239"/>
      <c r="BZ45" s="239"/>
      <c r="CA45" s="239"/>
      <c r="CB45" s="239"/>
      <c r="CC45" s="239"/>
      <c r="CD45" s="239"/>
      <c r="CE45" s="239"/>
      <c r="CF45" s="239"/>
      <c r="CG45" s="239"/>
      <c r="CH45" s="239"/>
      <c r="CI45" s="239"/>
      <c r="CJ45" s="239"/>
      <c r="CK45" s="239"/>
      <c r="CL45" s="239"/>
      <c r="CM45" s="239"/>
      <c r="CN45" s="239"/>
      <c r="CO45" s="239"/>
      <c r="CP45" s="239"/>
      <c r="CQ45" s="239"/>
      <c r="CR45" s="239"/>
      <c r="CS45" s="239"/>
      <c r="CT45" s="239"/>
      <c r="CU45" s="239"/>
      <c r="CV45" s="239"/>
      <c r="CW45" s="239"/>
      <c r="CX45" s="239"/>
      <c r="CY45" s="239"/>
      <c r="CZ45" s="239"/>
      <c r="DA45" s="239"/>
      <c r="DB45" s="239"/>
      <c r="DC45" s="239"/>
      <c r="DD45" s="239"/>
      <c r="DE45" s="239"/>
      <c r="DF45" s="239"/>
      <c r="DG45" s="239"/>
      <c r="DH45" s="239"/>
      <c r="DI45" s="239"/>
      <c r="DJ45" s="239"/>
      <c r="DK45" s="239"/>
      <c r="DL45" s="239"/>
      <c r="DM45" s="239"/>
      <c r="DN45" s="239"/>
      <c r="DO45" s="239"/>
      <c r="DP45" s="239"/>
      <c r="DQ45" s="239"/>
      <c r="DR45" s="239"/>
      <c r="DS45" s="239"/>
      <c r="DT45" s="239"/>
      <c r="DU45" s="239"/>
      <c r="DV45" s="239"/>
      <c r="DW45" s="239"/>
      <c r="DX45" s="239"/>
      <c r="DY45" s="239"/>
      <c r="DZ45" s="239"/>
      <c r="EA45" s="239"/>
      <c r="EB45" s="239"/>
      <c r="EC45" s="239"/>
      <c r="ED45" s="239"/>
      <c r="EE45" s="239"/>
      <c r="EF45" s="239"/>
      <c r="EG45" s="239"/>
      <c r="EH45" s="239"/>
      <c r="EI45" s="239"/>
      <c r="EJ45" s="239"/>
      <c r="EK45" s="239"/>
      <c r="EL45" s="239"/>
      <c r="EM45" s="239"/>
      <c r="EN45" s="239"/>
      <c r="EO45" s="239"/>
      <c r="EP45" s="239"/>
      <c r="EQ45" s="239"/>
      <c r="ER45" s="239"/>
      <c r="ES45" s="239"/>
      <c r="ET45" s="239"/>
      <c r="EU45" s="239"/>
      <c r="EV45" s="239"/>
      <c r="EW45" s="239"/>
      <c r="EX45" s="239"/>
      <c r="EY45" s="239"/>
      <c r="EZ45" s="239"/>
      <c r="FA45" s="239"/>
      <c r="FB45" s="239"/>
      <c r="FC45" s="239"/>
      <c r="FD45" s="239"/>
      <c r="FE45" s="239"/>
      <c r="FF45" s="239"/>
      <c r="FG45" s="239"/>
      <c r="FH45" s="239"/>
      <c r="FI45" s="239"/>
      <c r="FJ45" s="239"/>
      <c r="FK45" s="239"/>
      <c r="FL45" s="239"/>
      <c r="FM45" s="239"/>
      <c r="FN45" s="239"/>
      <c r="FO45" s="239"/>
      <c r="FP45" s="239"/>
      <c r="FQ45" s="239"/>
      <c r="FR45" s="239"/>
      <c r="FS45" s="239"/>
      <c r="FT45" s="239"/>
      <c r="FU45" s="239"/>
      <c r="FV45" s="239"/>
      <c r="FW45" s="239"/>
      <c r="FX45" s="239"/>
      <c r="FY45" s="239"/>
      <c r="FZ45" s="239"/>
      <c r="GA45" s="239"/>
      <c r="GB45" s="239"/>
      <c r="GC45" s="239"/>
      <c r="GD45" s="239"/>
      <c r="GE45" s="239"/>
      <c r="GF45" s="239"/>
      <c r="GG45" s="239"/>
      <c r="GH45" s="239"/>
      <c r="GI45" s="239"/>
      <c r="GJ45" s="239"/>
      <c r="GK45" s="239"/>
      <c r="GL45" s="239"/>
      <c r="GM45" s="239"/>
      <c r="GN45" s="239"/>
      <c r="GO45" s="239"/>
      <c r="GP45" s="239"/>
      <c r="GQ45" s="239"/>
      <c r="GR45" s="239"/>
      <c r="GS45" s="239"/>
      <c r="GT45" s="239"/>
      <c r="GU45" s="239"/>
      <c r="GV45" s="239"/>
      <c r="GW45" s="239"/>
      <c r="GX45" s="239"/>
      <c r="GY45" s="239"/>
      <c r="GZ45" s="239"/>
      <c r="HA45" s="239"/>
      <c r="HB45" s="239"/>
      <c r="HC45" s="239"/>
      <c r="HD45" s="239"/>
      <c r="HE45" s="239"/>
      <c r="HF45" s="239"/>
      <c r="HG45" s="239"/>
      <c r="HH45" s="239"/>
      <c r="HI45" s="239"/>
      <c r="HJ45" s="239"/>
      <c r="HK45" s="239"/>
      <c r="HL45" s="239"/>
      <c r="HM45" s="239"/>
      <c r="HN45" s="239"/>
      <c r="HO45" s="239"/>
      <c r="HP45" s="239"/>
      <c r="HQ45" s="239"/>
      <c r="HR45" s="239"/>
      <c r="HS45" s="239"/>
      <c r="HT45" s="239"/>
      <c r="HU45" s="239"/>
      <c r="HV45" s="239"/>
      <c r="HW45" s="239"/>
      <c r="HX45" s="239"/>
      <c r="HY45" s="239"/>
      <c r="HZ45" s="239"/>
      <c r="IA45" s="239"/>
      <c r="IB45" s="239"/>
      <c r="IC45" s="239"/>
      <c r="ID45" s="239"/>
      <c r="IE45" s="239"/>
      <c r="IF45" s="239"/>
      <c r="IG45" s="239"/>
      <c r="IH45" s="239"/>
      <c r="II45" s="239"/>
      <c r="IJ45" s="239"/>
      <c r="IK45" s="239"/>
      <c r="IL45" s="239"/>
      <c r="IM45" s="239"/>
      <c r="IN45" s="239"/>
      <c r="IO45" s="239"/>
      <c r="IP45" s="239"/>
      <c r="IQ45" s="239"/>
      <c r="IR45" s="239"/>
      <c r="IS45" s="239"/>
      <c r="IT45" s="239"/>
      <c r="IU45" s="239"/>
      <c r="IV45" s="239"/>
      <c r="IW45" s="239"/>
      <c r="IX45" s="239"/>
    </row>
    <row r="46" spans="1:258" s="307" customFormat="1" ht="36" customHeight="1" x14ac:dyDescent="0.25">
      <c r="A46" s="527"/>
      <c r="B46" s="530"/>
      <c r="C46" s="506"/>
      <c r="D46" s="531"/>
      <c r="E46" s="531"/>
      <c r="F46" s="531"/>
      <c r="G46" s="376" t="s">
        <v>561</v>
      </c>
      <c r="H46" s="165">
        <v>4.4000000000000004</v>
      </c>
      <c r="I46" s="165"/>
      <c r="J46" s="273">
        <v>4.5</v>
      </c>
      <c r="K46" s="383">
        <v>4.2</v>
      </c>
      <c r="L46" s="165">
        <v>4.2</v>
      </c>
      <c r="M46" s="165">
        <f>L46</f>
        <v>4.2</v>
      </c>
      <c r="N46" s="297">
        <f t="shared" si="3"/>
        <v>4.2</v>
      </c>
      <c r="O46" s="165">
        <f t="shared" si="6"/>
        <v>25.7</v>
      </c>
      <c r="P46" s="506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1"/>
      <c r="BP46" s="221"/>
      <c r="BQ46" s="221"/>
      <c r="BR46" s="221"/>
      <c r="BS46" s="221"/>
      <c r="BT46" s="239"/>
      <c r="BU46" s="239"/>
      <c r="BV46" s="239"/>
      <c r="BW46" s="239"/>
      <c r="BX46" s="239"/>
      <c r="BY46" s="239"/>
      <c r="BZ46" s="239"/>
      <c r="CA46" s="239"/>
      <c r="CB46" s="239"/>
      <c r="CC46" s="239"/>
      <c r="CD46" s="239"/>
      <c r="CE46" s="239"/>
      <c r="CF46" s="239"/>
      <c r="CG46" s="239"/>
      <c r="CH46" s="239"/>
      <c r="CI46" s="239"/>
      <c r="CJ46" s="239"/>
      <c r="CK46" s="239"/>
      <c r="CL46" s="239"/>
      <c r="CM46" s="239"/>
      <c r="CN46" s="239"/>
      <c r="CO46" s="239"/>
      <c r="CP46" s="239"/>
      <c r="CQ46" s="239"/>
      <c r="CR46" s="239"/>
      <c r="CS46" s="239"/>
      <c r="CT46" s="239"/>
      <c r="CU46" s="239"/>
      <c r="CV46" s="239"/>
      <c r="CW46" s="239"/>
      <c r="CX46" s="239"/>
      <c r="CY46" s="239"/>
      <c r="CZ46" s="239"/>
      <c r="DA46" s="239"/>
      <c r="DB46" s="239"/>
      <c r="DC46" s="239"/>
      <c r="DD46" s="239"/>
      <c r="DE46" s="239"/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39"/>
      <c r="FL46" s="239"/>
      <c r="FM46" s="239"/>
      <c r="FN46" s="239"/>
      <c r="FO46" s="239"/>
      <c r="FP46" s="239"/>
      <c r="FQ46" s="239"/>
      <c r="FR46" s="239"/>
      <c r="FS46" s="239"/>
      <c r="FT46" s="239"/>
      <c r="FU46" s="239"/>
      <c r="FV46" s="239"/>
      <c r="FW46" s="239"/>
      <c r="FX46" s="239"/>
      <c r="FY46" s="239"/>
      <c r="FZ46" s="239"/>
      <c r="GA46" s="239"/>
      <c r="GB46" s="239"/>
      <c r="GC46" s="239"/>
      <c r="GD46" s="239"/>
      <c r="GE46" s="239"/>
      <c r="GF46" s="239"/>
      <c r="GG46" s="239"/>
      <c r="GH46" s="239"/>
      <c r="GI46" s="239"/>
      <c r="GJ46" s="239"/>
      <c r="GK46" s="239"/>
      <c r="GL46" s="239"/>
      <c r="GM46" s="239"/>
      <c r="GN46" s="239"/>
      <c r="GO46" s="239"/>
      <c r="GP46" s="239"/>
      <c r="GQ46" s="239"/>
      <c r="GR46" s="239"/>
      <c r="GS46" s="239"/>
      <c r="GT46" s="239"/>
      <c r="GU46" s="239"/>
      <c r="GV46" s="239"/>
      <c r="GW46" s="239"/>
      <c r="GX46" s="239"/>
      <c r="GY46" s="239"/>
      <c r="GZ46" s="239"/>
      <c r="HA46" s="239"/>
      <c r="HB46" s="239"/>
      <c r="HC46" s="239"/>
      <c r="HD46" s="239"/>
      <c r="HE46" s="239"/>
      <c r="HF46" s="239"/>
      <c r="HG46" s="239"/>
      <c r="HH46" s="239"/>
      <c r="HI46" s="239"/>
      <c r="HJ46" s="239"/>
      <c r="HK46" s="239"/>
      <c r="HL46" s="239"/>
      <c r="HM46" s="239"/>
      <c r="HN46" s="239"/>
      <c r="HO46" s="239"/>
      <c r="HP46" s="239"/>
      <c r="HQ46" s="239"/>
      <c r="HR46" s="239"/>
      <c r="HS46" s="239"/>
      <c r="HT46" s="239"/>
      <c r="HU46" s="239"/>
      <c r="HV46" s="239"/>
      <c r="HW46" s="239"/>
      <c r="HX46" s="239"/>
      <c r="HY46" s="239"/>
      <c r="HZ46" s="239"/>
      <c r="IA46" s="239"/>
      <c r="IB46" s="239"/>
      <c r="IC46" s="239"/>
      <c r="ID46" s="239"/>
      <c r="IE46" s="239"/>
      <c r="IF46" s="239"/>
      <c r="IG46" s="239"/>
      <c r="IH46" s="239"/>
      <c r="II46" s="239"/>
      <c r="IJ46" s="239"/>
      <c r="IK46" s="239"/>
      <c r="IL46" s="239"/>
      <c r="IM46" s="239"/>
      <c r="IN46" s="239"/>
      <c r="IO46" s="239"/>
      <c r="IP46" s="239"/>
      <c r="IQ46" s="239"/>
      <c r="IR46" s="239"/>
      <c r="IS46" s="239"/>
      <c r="IT46" s="239"/>
      <c r="IU46" s="239"/>
      <c r="IV46" s="239"/>
      <c r="IW46" s="239"/>
      <c r="IX46" s="239"/>
    </row>
    <row r="47" spans="1:258" s="221" customFormat="1" ht="59.25" customHeight="1" x14ac:dyDescent="0.25">
      <c r="A47" s="533" t="s">
        <v>314</v>
      </c>
      <c r="B47" s="520" t="s">
        <v>316</v>
      </c>
      <c r="C47" s="520" t="s">
        <v>241</v>
      </c>
      <c r="D47" s="525" t="s">
        <v>107</v>
      </c>
      <c r="E47" s="525" t="s">
        <v>288</v>
      </c>
      <c r="F47" s="525" t="s">
        <v>317</v>
      </c>
      <c r="G47" s="525" t="s">
        <v>312</v>
      </c>
      <c r="H47" s="165">
        <v>2778.7</v>
      </c>
      <c r="I47" s="165"/>
      <c r="J47" s="273">
        <v>0</v>
      </c>
      <c r="K47" s="383">
        <v>0</v>
      </c>
      <c r="L47" s="165">
        <v>0</v>
      </c>
      <c r="M47" s="165">
        <v>0</v>
      </c>
      <c r="N47" s="297">
        <f t="shared" si="3"/>
        <v>0</v>
      </c>
      <c r="O47" s="165">
        <f t="shared" si="6"/>
        <v>2778.7</v>
      </c>
      <c r="P47" s="520" t="s">
        <v>318</v>
      </c>
    </row>
    <row r="48" spans="1:258" s="221" customFormat="1" ht="46.5" customHeight="1" x14ac:dyDescent="0.25">
      <c r="A48" s="534"/>
      <c r="B48" s="522"/>
      <c r="C48" s="522"/>
      <c r="D48" s="527"/>
      <c r="E48" s="527"/>
      <c r="F48" s="527"/>
      <c r="G48" s="527"/>
      <c r="H48" s="165">
        <v>561.5</v>
      </c>
      <c r="I48" s="165"/>
      <c r="J48" s="273">
        <v>0</v>
      </c>
      <c r="K48" s="383">
        <v>0</v>
      </c>
      <c r="L48" s="165">
        <v>0</v>
      </c>
      <c r="M48" s="165">
        <v>0</v>
      </c>
      <c r="N48" s="297">
        <f t="shared" si="3"/>
        <v>0</v>
      </c>
      <c r="O48" s="165">
        <f t="shared" si="6"/>
        <v>561.5</v>
      </c>
      <c r="P48" s="521"/>
    </row>
    <row r="49" spans="1:258" s="221" customFormat="1" ht="99" customHeight="1" x14ac:dyDescent="0.25">
      <c r="A49" s="178" t="s">
        <v>315</v>
      </c>
      <c r="B49" s="286" t="s">
        <v>465</v>
      </c>
      <c r="C49" s="287" t="s">
        <v>241</v>
      </c>
      <c r="D49" s="288" t="s">
        <v>107</v>
      </c>
      <c r="E49" s="288" t="s">
        <v>288</v>
      </c>
      <c r="F49" s="288" t="s">
        <v>317</v>
      </c>
      <c r="G49" s="288" t="s">
        <v>284</v>
      </c>
      <c r="H49" s="165">
        <v>574.20000000000005</v>
      </c>
      <c r="I49" s="165"/>
      <c r="J49" s="273">
        <v>0</v>
      </c>
      <c r="K49" s="383">
        <v>0</v>
      </c>
      <c r="L49" s="165">
        <v>0</v>
      </c>
      <c r="M49" s="165">
        <v>0</v>
      </c>
      <c r="N49" s="297">
        <f t="shared" si="3"/>
        <v>0</v>
      </c>
      <c r="O49" s="165">
        <f t="shared" si="6"/>
        <v>574.20000000000005</v>
      </c>
      <c r="P49" s="521"/>
    </row>
    <row r="50" spans="1:258" s="307" customFormat="1" ht="108" customHeight="1" x14ac:dyDescent="0.25">
      <c r="A50" s="178" t="s">
        <v>540</v>
      </c>
      <c r="B50" s="209" t="s">
        <v>451</v>
      </c>
      <c r="C50" s="287" t="s">
        <v>281</v>
      </c>
      <c r="D50" s="288" t="s">
        <v>107</v>
      </c>
      <c r="E50" s="288" t="s">
        <v>282</v>
      </c>
      <c r="F50" s="288" t="s">
        <v>439</v>
      </c>
      <c r="G50" s="288" t="s">
        <v>440</v>
      </c>
      <c r="H50" s="165">
        <v>55.8</v>
      </c>
      <c r="I50" s="165"/>
      <c r="J50" s="273">
        <v>406.4</v>
      </c>
      <c r="K50" s="383">
        <v>886.4</v>
      </c>
      <c r="L50" s="165">
        <v>0</v>
      </c>
      <c r="M50" s="165">
        <v>0</v>
      </c>
      <c r="N50" s="297">
        <f t="shared" si="3"/>
        <v>0</v>
      </c>
      <c r="O50" s="165">
        <f t="shared" si="6"/>
        <v>1348.6</v>
      </c>
      <c r="P50" s="270" t="s">
        <v>463</v>
      </c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39"/>
      <c r="BU50" s="239"/>
      <c r="BV50" s="239"/>
      <c r="BW50" s="239"/>
      <c r="BX50" s="239"/>
      <c r="BY50" s="239"/>
      <c r="BZ50" s="239"/>
      <c r="CA50" s="239"/>
      <c r="CB50" s="239"/>
      <c r="CC50" s="239"/>
      <c r="CD50" s="239"/>
      <c r="CE50" s="239"/>
      <c r="CF50" s="239"/>
      <c r="CG50" s="239"/>
      <c r="CH50" s="239"/>
      <c r="CI50" s="239"/>
      <c r="CJ50" s="239"/>
      <c r="CK50" s="239"/>
      <c r="CL50" s="239"/>
      <c r="CM50" s="239"/>
      <c r="CN50" s="239"/>
      <c r="CO50" s="239"/>
      <c r="CP50" s="239"/>
      <c r="CQ50" s="239"/>
      <c r="CR50" s="239"/>
      <c r="CS50" s="239"/>
      <c r="CT50" s="239"/>
      <c r="CU50" s="239"/>
      <c r="CV50" s="239"/>
      <c r="CW50" s="239"/>
      <c r="CX50" s="239"/>
      <c r="CY50" s="239"/>
      <c r="CZ50" s="239"/>
      <c r="DA50" s="239"/>
      <c r="DB50" s="239"/>
      <c r="DC50" s="239"/>
      <c r="DD50" s="239"/>
      <c r="DE50" s="239"/>
      <c r="DF50" s="239"/>
      <c r="DG50" s="239"/>
      <c r="DH50" s="239"/>
      <c r="DI50" s="239"/>
      <c r="DJ50" s="239"/>
      <c r="DK50" s="239"/>
      <c r="DL50" s="239"/>
      <c r="DM50" s="239"/>
      <c r="DN50" s="239"/>
      <c r="DO50" s="239"/>
      <c r="DP50" s="239"/>
      <c r="DQ50" s="239"/>
      <c r="DR50" s="239"/>
      <c r="DS50" s="239"/>
      <c r="DT50" s="239"/>
      <c r="DU50" s="239"/>
      <c r="DV50" s="239"/>
      <c r="DW50" s="239"/>
      <c r="DX50" s="239"/>
      <c r="DY50" s="239"/>
      <c r="DZ50" s="239"/>
      <c r="EA50" s="239"/>
      <c r="EB50" s="239"/>
      <c r="EC50" s="239"/>
      <c r="ED50" s="239"/>
      <c r="EE50" s="239"/>
      <c r="EF50" s="239"/>
      <c r="EG50" s="239"/>
      <c r="EH50" s="239"/>
      <c r="EI50" s="239"/>
      <c r="EJ50" s="239"/>
      <c r="EK50" s="239"/>
      <c r="EL50" s="239"/>
      <c r="EM50" s="239"/>
      <c r="EN50" s="239"/>
      <c r="EO50" s="239"/>
      <c r="EP50" s="239"/>
      <c r="EQ50" s="239"/>
      <c r="ER50" s="239"/>
      <c r="ES50" s="239"/>
      <c r="ET50" s="239"/>
      <c r="EU50" s="239"/>
      <c r="EV50" s="239"/>
      <c r="EW50" s="239"/>
      <c r="EX50" s="239"/>
      <c r="EY50" s="239"/>
      <c r="EZ50" s="239"/>
      <c r="FA50" s="239"/>
      <c r="FB50" s="239"/>
      <c r="FC50" s="239"/>
      <c r="FD50" s="239"/>
      <c r="FE50" s="239"/>
      <c r="FF50" s="239"/>
      <c r="FG50" s="239"/>
      <c r="FH50" s="239"/>
      <c r="FI50" s="239"/>
      <c r="FJ50" s="239"/>
      <c r="FK50" s="239"/>
      <c r="FL50" s="239"/>
      <c r="FM50" s="239"/>
      <c r="FN50" s="239"/>
      <c r="FO50" s="239"/>
      <c r="FP50" s="239"/>
      <c r="FQ50" s="239"/>
      <c r="FR50" s="239"/>
      <c r="FS50" s="239"/>
      <c r="FT50" s="239"/>
      <c r="FU50" s="239"/>
      <c r="FV50" s="239"/>
      <c r="FW50" s="239"/>
      <c r="FX50" s="239"/>
      <c r="FY50" s="239"/>
      <c r="FZ50" s="239"/>
      <c r="GA50" s="239"/>
      <c r="GB50" s="239"/>
      <c r="GC50" s="239"/>
      <c r="GD50" s="239"/>
      <c r="GE50" s="239"/>
      <c r="GF50" s="239"/>
      <c r="GG50" s="239"/>
      <c r="GH50" s="239"/>
      <c r="GI50" s="239"/>
      <c r="GJ50" s="239"/>
      <c r="GK50" s="239"/>
      <c r="GL50" s="239"/>
      <c r="GM50" s="239"/>
      <c r="GN50" s="239"/>
      <c r="GO50" s="239"/>
      <c r="GP50" s="239"/>
      <c r="GQ50" s="239"/>
      <c r="GR50" s="239"/>
      <c r="GS50" s="239"/>
      <c r="GT50" s="239"/>
      <c r="GU50" s="239"/>
      <c r="GV50" s="239"/>
      <c r="GW50" s="239"/>
      <c r="GX50" s="239"/>
      <c r="GY50" s="239"/>
      <c r="GZ50" s="239"/>
      <c r="HA50" s="239"/>
      <c r="HB50" s="239"/>
      <c r="HC50" s="239"/>
      <c r="HD50" s="239"/>
      <c r="HE50" s="239"/>
      <c r="HF50" s="239"/>
      <c r="HG50" s="239"/>
      <c r="HH50" s="239"/>
      <c r="HI50" s="239"/>
      <c r="HJ50" s="239"/>
      <c r="HK50" s="239"/>
      <c r="HL50" s="239"/>
      <c r="HM50" s="239"/>
      <c r="HN50" s="239"/>
      <c r="HO50" s="239"/>
      <c r="HP50" s="239"/>
      <c r="HQ50" s="239"/>
      <c r="HR50" s="239"/>
      <c r="HS50" s="239"/>
      <c r="HT50" s="239"/>
      <c r="HU50" s="239"/>
      <c r="HV50" s="239"/>
      <c r="HW50" s="239"/>
      <c r="HX50" s="239"/>
      <c r="HY50" s="239"/>
      <c r="HZ50" s="239"/>
      <c r="IA50" s="239"/>
      <c r="IB50" s="239"/>
      <c r="IC50" s="239"/>
      <c r="ID50" s="239"/>
      <c r="IE50" s="239"/>
      <c r="IF50" s="239"/>
      <c r="IG50" s="239"/>
      <c r="IH50" s="239"/>
      <c r="II50" s="239"/>
      <c r="IJ50" s="239"/>
      <c r="IK50" s="239"/>
      <c r="IL50" s="239"/>
      <c r="IM50" s="239"/>
      <c r="IN50" s="239"/>
      <c r="IO50" s="239"/>
      <c r="IP50" s="239"/>
      <c r="IQ50" s="239"/>
      <c r="IR50" s="239"/>
      <c r="IS50" s="239"/>
      <c r="IT50" s="239"/>
      <c r="IU50" s="239"/>
      <c r="IV50" s="239"/>
      <c r="IW50" s="239"/>
      <c r="IX50" s="239"/>
    </row>
    <row r="51" spans="1:258" s="307" customFormat="1" ht="72.75" customHeight="1" x14ac:dyDescent="0.25">
      <c r="A51" s="533" t="s">
        <v>319</v>
      </c>
      <c r="B51" s="528" t="s">
        <v>479</v>
      </c>
      <c r="C51" s="520" t="s">
        <v>281</v>
      </c>
      <c r="D51" s="525" t="s">
        <v>107</v>
      </c>
      <c r="E51" s="525" t="s">
        <v>288</v>
      </c>
      <c r="F51" s="525" t="s">
        <v>477</v>
      </c>
      <c r="G51" s="288" t="s">
        <v>557</v>
      </c>
      <c r="H51" s="165"/>
      <c r="I51" s="165"/>
      <c r="J51" s="273">
        <v>121.4</v>
      </c>
      <c r="K51" s="380">
        <v>725.5</v>
      </c>
      <c r="L51" s="165">
        <v>725.5</v>
      </c>
      <c r="M51" s="165">
        <f>L51</f>
        <v>725.5</v>
      </c>
      <c r="N51" s="297">
        <f t="shared" si="3"/>
        <v>725.5</v>
      </c>
      <c r="O51" s="165">
        <f t="shared" si="6"/>
        <v>3023.4</v>
      </c>
      <c r="P51" s="521" t="s">
        <v>526</v>
      </c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39"/>
      <c r="BU51" s="239"/>
      <c r="BV51" s="239"/>
      <c r="BW51" s="239"/>
      <c r="BX51" s="239"/>
      <c r="BY51" s="239"/>
      <c r="BZ51" s="239"/>
      <c r="CA51" s="239"/>
      <c r="CB51" s="239"/>
      <c r="CC51" s="239"/>
      <c r="CD51" s="239"/>
      <c r="CE51" s="239"/>
      <c r="CF51" s="239"/>
      <c r="CG51" s="239"/>
      <c r="CH51" s="239"/>
      <c r="CI51" s="239"/>
      <c r="CJ51" s="239"/>
      <c r="CK51" s="239"/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Y51" s="239"/>
      <c r="CZ51" s="239"/>
      <c r="DA51" s="239"/>
      <c r="DB51" s="239"/>
      <c r="DC51" s="239"/>
      <c r="DD51" s="239"/>
      <c r="DE51" s="239"/>
      <c r="DF51" s="239"/>
      <c r="DG51" s="239"/>
      <c r="DH51" s="239"/>
      <c r="DI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B51" s="239"/>
      <c r="EC51" s="239"/>
      <c r="ED51" s="239"/>
      <c r="EE51" s="239"/>
      <c r="EF51" s="239"/>
      <c r="EG51" s="239"/>
      <c r="EH51" s="239"/>
      <c r="EI51" s="239"/>
      <c r="EJ51" s="239"/>
      <c r="EK51" s="239"/>
      <c r="EL51" s="239"/>
      <c r="EM51" s="239"/>
      <c r="EN51" s="239"/>
      <c r="EO51" s="239"/>
      <c r="EP51" s="239"/>
      <c r="EQ51" s="239"/>
      <c r="ER51" s="239"/>
      <c r="ES51" s="239"/>
      <c r="ET51" s="239"/>
      <c r="EU51" s="239"/>
      <c r="EV51" s="239"/>
      <c r="EW51" s="239"/>
      <c r="EX51" s="239"/>
      <c r="EY51" s="239"/>
      <c r="EZ51" s="239"/>
      <c r="FA51" s="239"/>
      <c r="FB51" s="239"/>
      <c r="FC51" s="239"/>
      <c r="FD51" s="239"/>
      <c r="FE51" s="239"/>
      <c r="FF51" s="239"/>
      <c r="FG51" s="239"/>
      <c r="FH51" s="239"/>
      <c r="FI51" s="239"/>
      <c r="FJ51" s="239"/>
      <c r="FK51" s="239"/>
      <c r="FL51" s="239"/>
      <c r="FM51" s="239"/>
      <c r="FN51" s="239"/>
      <c r="FO51" s="239"/>
      <c r="FP51" s="239"/>
      <c r="FQ51" s="239"/>
      <c r="FR51" s="239"/>
      <c r="FS51" s="239"/>
      <c r="FT51" s="239"/>
      <c r="FU51" s="239"/>
      <c r="FV51" s="239"/>
      <c r="FW51" s="239"/>
      <c r="FX51" s="239"/>
      <c r="FY51" s="239"/>
      <c r="FZ51" s="239"/>
      <c r="GA51" s="239"/>
      <c r="GB51" s="239"/>
      <c r="GC51" s="239"/>
      <c r="GD51" s="239"/>
      <c r="GE51" s="239"/>
      <c r="GF51" s="239"/>
      <c r="GG51" s="239"/>
      <c r="GH51" s="239"/>
      <c r="GI51" s="239"/>
      <c r="GJ51" s="239"/>
      <c r="GK51" s="239"/>
      <c r="GL51" s="239"/>
      <c r="GM51" s="239"/>
      <c r="GN51" s="239"/>
      <c r="GO51" s="239"/>
      <c r="GP51" s="239"/>
      <c r="GQ51" s="239"/>
      <c r="GR51" s="239"/>
      <c r="GS51" s="239"/>
      <c r="GT51" s="239"/>
      <c r="GU51" s="239"/>
      <c r="GV51" s="239"/>
      <c r="GW51" s="239"/>
      <c r="GX51" s="239"/>
      <c r="GY51" s="239"/>
      <c r="GZ51" s="239"/>
      <c r="HA51" s="239"/>
      <c r="HB51" s="239"/>
      <c r="HC51" s="239"/>
      <c r="HD51" s="239"/>
      <c r="HE51" s="239"/>
      <c r="HF51" s="239"/>
      <c r="HG51" s="239"/>
      <c r="HH51" s="239"/>
      <c r="HI51" s="239"/>
      <c r="HJ51" s="239"/>
      <c r="HK51" s="239"/>
      <c r="HL51" s="239"/>
      <c r="HM51" s="239"/>
      <c r="HN51" s="239"/>
      <c r="HO51" s="239"/>
      <c r="HP51" s="239"/>
      <c r="HQ51" s="239"/>
      <c r="HR51" s="239"/>
      <c r="HS51" s="239"/>
      <c r="HT51" s="239"/>
      <c r="HU51" s="239"/>
      <c r="HV51" s="239"/>
      <c r="HW51" s="239"/>
      <c r="HX51" s="239"/>
      <c r="HY51" s="239"/>
      <c r="HZ51" s="239"/>
      <c r="IA51" s="239"/>
      <c r="IB51" s="239"/>
      <c r="IC51" s="239"/>
      <c r="ID51" s="239"/>
      <c r="IE51" s="239"/>
      <c r="IF51" s="239"/>
      <c r="IG51" s="239"/>
      <c r="IH51" s="239"/>
      <c r="II51" s="239"/>
      <c r="IJ51" s="239"/>
      <c r="IK51" s="239"/>
      <c r="IL51" s="239"/>
      <c r="IM51" s="239"/>
      <c r="IN51" s="239"/>
      <c r="IO51" s="239"/>
      <c r="IP51" s="239"/>
      <c r="IQ51" s="239"/>
      <c r="IR51" s="239"/>
      <c r="IS51" s="239"/>
      <c r="IT51" s="239"/>
      <c r="IU51" s="239"/>
      <c r="IV51" s="239"/>
      <c r="IW51" s="239"/>
      <c r="IX51" s="239"/>
    </row>
    <row r="52" spans="1:258" s="307" customFormat="1" ht="36" customHeight="1" x14ac:dyDescent="0.25">
      <c r="A52" s="534"/>
      <c r="B52" s="530"/>
      <c r="C52" s="522"/>
      <c r="D52" s="527"/>
      <c r="E52" s="527"/>
      <c r="F52" s="527"/>
      <c r="G52" s="288" t="s">
        <v>558</v>
      </c>
      <c r="H52" s="165"/>
      <c r="I52" s="165"/>
      <c r="J52" s="273">
        <v>6.4</v>
      </c>
      <c r="K52" s="383">
        <f>38.2+75</f>
        <v>113.2</v>
      </c>
      <c r="L52" s="165">
        <v>38.200000000000003</v>
      </c>
      <c r="M52" s="165">
        <f>L52</f>
        <v>38.200000000000003</v>
      </c>
      <c r="N52" s="297">
        <f t="shared" si="3"/>
        <v>38.200000000000003</v>
      </c>
      <c r="O52" s="165">
        <f t="shared" si="6"/>
        <v>234.2</v>
      </c>
      <c r="P52" s="522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39"/>
      <c r="BU52" s="239"/>
      <c r="BV52" s="239"/>
      <c r="BW52" s="239"/>
      <c r="BX52" s="239"/>
      <c r="BY52" s="239"/>
      <c r="BZ52" s="239"/>
      <c r="CA52" s="239"/>
      <c r="CB52" s="239"/>
      <c r="CC52" s="239"/>
      <c r="CD52" s="239"/>
      <c r="CE52" s="239"/>
      <c r="CF52" s="239"/>
      <c r="CG52" s="239"/>
      <c r="CH52" s="239"/>
      <c r="CI52" s="239"/>
      <c r="CJ52" s="239"/>
      <c r="CK52" s="239"/>
      <c r="CL52" s="239"/>
      <c r="CM52" s="239"/>
      <c r="CN52" s="239"/>
      <c r="CO52" s="239"/>
      <c r="CP52" s="239"/>
      <c r="CQ52" s="239"/>
      <c r="CR52" s="239"/>
      <c r="CS52" s="239"/>
      <c r="CT52" s="239"/>
      <c r="CU52" s="239"/>
      <c r="CV52" s="239"/>
      <c r="CW52" s="239"/>
      <c r="CX52" s="239"/>
      <c r="CY52" s="239"/>
      <c r="CZ52" s="239"/>
      <c r="DA52" s="239"/>
      <c r="DB52" s="239"/>
      <c r="DC52" s="239"/>
      <c r="DD52" s="239"/>
      <c r="DE52" s="239"/>
      <c r="DF52" s="239"/>
      <c r="DG52" s="239"/>
      <c r="DH52" s="239"/>
      <c r="DI52" s="239"/>
      <c r="DJ52" s="239"/>
      <c r="DK52" s="239"/>
      <c r="DL52" s="239"/>
      <c r="DM52" s="239"/>
      <c r="DN52" s="239"/>
      <c r="DO52" s="239"/>
      <c r="DP52" s="239"/>
      <c r="DQ52" s="239"/>
      <c r="DR52" s="239"/>
      <c r="DS52" s="239"/>
      <c r="DT52" s="239"/>
      <c r="DU52" s="239"/>
      <c r="DV52" s="239"/>
      <c r="DW52" s="239"/>
      <c r="DX52" s="239"/>
      <c r="DY52" s="239"/>
      <c r="DZ52" s="239"/>
      <c r="EA52" s="239"/>
      <c r="EB52" s="239"/>
      <c r="EC52" s="239"/>
      <c r="ED52" s="239"/>
      <c r="EE52" s="239"/>
      <c r="EF52" s="239"/>
      <c r="EG52" s="239"/>
      <c r="EH52" s="239"/>
      <c r="EI52" s="239"/>
      <c r="EJ52" s="239"/>
      <c r="EK52" s="239"/>
      <c r="EL52" s="239"/>
      <c r="EM52" s="239"/>
      <c r="EN52" s="239"/>
      <c r="EO52" s="239"/>
      <c r="EP52" s="239"/>
      <c r="EQ52" s="239"/>
      <c r="ER52" s="239"/>
      <c r="ES52" s="239"/>
      <c r="ET52" s="239"/>
      <c r="EU52" s="239"/>
      <c r="EV52" s="239"/>
      <c r="EW52" s="239"/>
      <c r="EX52" s="239"/>
      <c r="EY52" s="239"/>
      <c r="EZ52" s="239"/>
      <c r="FA52" s="239"/>
      <c r="FB52" s="239"/>
      <c r="FC52" s="239"/>
      <c r="FD52" s="239"/>
      <c r="FE52" s="239"/>
      <c r="FF52" s="239"/>
      <c r="FG52" s="239"/>
      <c r="FH52" s="239"/>
      <c r="FI52" s="239"/>
      <c r="FJ52" s="239"/>
      <c r="FK52" s="239"/>
      <c r="FL52" s="239"/>
      <c r="FM52" s="239"/>
      <c r="FN52" s="239"/>
      <c r="FO52" s="239"/>
      <c r="FP52" s="239"/>
      <c r="FQ52" s="239"/>
      <c r="FR52" s="239"/>
      <c r="FS52" s="239"/>
      <c r="FT52" s="239"/>
      <c r="FU52" s="239"/>
      <c r="FV52" s="239"/>
      <c r="FW52" s="239"/>
      <c r="FX52" s="239"/>
      <c r="FY52" s="239"/>
      <c r="FZ52" s="239"/>
      <c r="GA52" s="239"/>
      <c r="GB52" s="239"/>
      <c r="GC52" s="239"/>
      <c r="GD52" s="239"/>
      <c r="GE52" s="239"/>
      <c r="GF52" s="239"/>
      <c r="GG52" s="239"/>
      <c r="GH52" s="239"/>
      <c r="GI52" s="239"/>
      <c r="GJ52" s="239"/>
      <c r="GK52" s="239"/>
      <c r="GL52" s="239"/>
      <c r="GM52" s="239"/>
      <c r="GN52" s="239"/>
      <c r="GO52" s="239"/>
      <c r="GP52" s="239"/>
      <c r="GQ52" s="239"/>
      <c r="GR52" s="239"/>
      <c r="GS52" s="239"/>
      <c r="GT52" s="239"/>
      <c r="GU52" s="239"/>
      <c r="GV52" s="239"/>
      <c r="GW52" s="239"/>
      <c r="GX52" s="239"/>
      <c r="GY52" s="239"/>
      <c r="GZ52" s="239"/>
      <c r="HA52" s="239"/>
      <c r="HB52" s="239"/>
      <c r="HC52" s="239"/>
      <c r="HD52" s="239"/>
      <c r="HE52" s="239"/>
      <c r="HF52" s="239"/>
      <c r="HG52" s="239"/>
      <c r="HH52" s="239"/>
      <c r="HI52" s="239"/>
      <c r="HJ52" s="239"/>
      <c r="HK52" s="239"/>
      <c r="HL52" s="239"/>
      <c r="HM52" s="239"/>
      <c r="HN52" s="239"/>
      <c r="HO52" s="239"/>
      <c r="HP52" s="239"/>
      <c r="HQ52" s="239"/>
      <c r="HR52" s="239"/>
      <c r="HS52" s="239"/>
      <c r="HT52" s="239"/>
      <c r="HU52" s="239"/>
      <c r="HV52" s="239"/>
      <c r="HW52" s="239"/>
      <c r="HX52" s="239"/>
      <c r="HY52" s="239"/>
      <c r="HZ52" s="239"/>
      <c r="IA52" s="239"/>
      <c r="IB52" s="239"/>
      <c r="IC52" s="239"/>
      <c r="ID52" s="239"/>
      <c r="IE52" s="239"/>
      <c r="IF52" s="239"/>
      <c r="IG52" s="239"/>
      <c r="IH52" s="239"/>
      <c r="II52" s="239"/>
      <c r="IJ52" s="239"/>
      <c r="IK52" s="239"/>
      <c r="IL52" s="239"/>
      <c r="IM52" s="239"/>
      <c r="IN52" s="239"/>
      <c r="IO52" s="239"/>
      <c r="IP52" s="239"/>
      <c r="IQ52" s="239"/>
      <c r="IR52" s="239"/>
      <c r="IS52" s="239"/>
      <c r="IT52" s="239"/>
      <c r="IU52" s="239"/>
      <c r="IV52" s="239"/>
      <c r="IW52" s="239"/>
      <c r="IX52" s="239"/>
    </row>
    <row r="53" spans="1:258" s="307" customFormat="1" ht="71.25" customHeight="1" x14ac:dyDescent="0.25">
      <c r="A53" s="300" t="s">
        <v>478</v>
      </c>
      <c r="B53" s="290" t="s">
        <v>490</v>
      </c>
      <c r="C53" s="287" t="s">
        <v>241</v>
      </c>
      <c r="D53" s="288" t="s">
        <v>107</v>
      </c>
      <c r="E53" s="288" t="s">
        <v>288</v>
      </c>
      <c r="F53" s="289" t="s">
        <v>488</v>
      </c>
      <c r="G53" s="288" t="s">
        <v>312</v>
      </c>
      <c r="H53" s="165"/>
      <c r="I53" s="165"/>
      <c r="J53" s="273">
        <v>1570.8</v>
      </c>
      <c r="K53" s="383">
        <v>729.8</v>
      </c>
      <c r="L53" s="297">
        <v>0</v>
      </c>
      <c r="M53" s="297">
        <v>0</v>
      </c>
      <c r="N53" s="297">
        <f t="shared" si="3"/>
        <v>0</v>
      </c>
      <c r="O53" s="165">
        <f t="shared" si="6"/>
        <v>2300.6</v>
      </c>
      <c r="P53" s="507" t="s">
        <v>523</v>
      </c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39"/>
      <c r="BU53" s="239"/>
      <c r="BV53" s="239"/>
      <c r="BW53" s="239"/>
      <c r="BX53" s="239"/>
      <c r="BY53" s="239"/>
      <c r="BZ53" s="239"/>
      <c r="CA53" s="239"/>
      <c r="CB53" s="239"/>
      <c r="CC53" s="239"/>
      <c r="CD53" s="239"/>
      <c r="CE53" s="239"/>
      <c r="CF53" s="239"/>
      <c r="CG53" s="239"/>
      <c r="CH53" s="239"/>
      <c r="CI53" s="239"/>
      <c r="CJ53" s="239"/>
      <c r="CK53" s="239"/>
      <c r="CL53" s="239"/>
      <c r="CM53" s="239"/>
      <c r="CN53" s="239"/>
      <c r="CO53" s="239"/>
      <c r="CP53" s="239"/>
      <c r="CQ53" s="239"/>
      <c r="CR53" s="239"/>
      <c r="CS53" s="239"/>
      <c r="CT53" s="239"/>
      <c r="CU53" s="239"/>
      <c r="CV53" s="239"/>
      <c r="CW53" s="239"/>
      <c r="CX53" s="239"/>
      <c r="CY53" s="239"/>
      <c r="CZ53" s="239"/>
      <c r="DA53" s="239"/>
      <c r="DB53" s="239"/>
      <c r="DC53" s="239"/>
      <c r="DD53" s="239"/>
      <c r="DE53" s="239"/>
      <c r="DF53" s="239"/>
      <c r="DG53" s="239"/>
      <c r="DH53" s="239"/>
      <c r="DI53" s="239"/>
      <c r="DJ53" s="239"/>
      <c r="DK53" s="239"/>
      <c r="DL53" s="239"/>
      <c r="DM53" s="239"/>
      <c r="DN53" s="239"/>
      <c r="DO53" s="239"/>
      <c r="DP53" s="239"/>
      <c r="DQ53" s="239"/>
      <c r="DR53" s="239"/>
      <c r="DS53" s="239"/>
      <c r="DT53" s="239"/>
      <c r="DU53" s="239"/>
      <c r="DV53" s="239"/>
      <c r="DW53" s="239"/>
      <c r="DX53" s="239"/>
      <c r="DY53" s="239"/>
      <c r="DZ53" s="239"/>
      <c r="EA53" s="239"/>
      <c r="EB53" s="239"/>
      <c r="EC53" s="239"/>
      <c r="ED53" s="239"/>
      <c r="EE53" s="239"/>
      <c r="EF53" s="239"/>
      <c r="EG53" s="239"/>
      <c r="EH53" s="239"/>
      <c r="EI53" s="239"/>
      <c r="EJ53" s="239"/>
      <c r="EK53" s="239"/>
      <c r="EL53" s="239"/>
      <c r="EM53" s="239"/>
      <c r="EN53" s="239"/>
      <c r="EO53" s="239"/>
      <c r="EP53" s="239"/>
      <c r="EQ53" s="239"/>
      <c r="ER53" s="239"/>
      <c r="ES53" s="239"/>
      <c r="ET53" s="239"/>
      <c r="EU53" s="239"/>
      <c r="EV53" s="239"/>
      <c r="EW53" s="239"/>
      <c r="EX53" s="239"/>
      <c r="EY53" s="239"/>
      <c r="EZ53" s="239"/>
      <c r="FA53" s="239"/>
      <c r="FB53" s="239"/>
      <c r="FC53" s="239"/>
      <c r="FD53" s="239"/>
      <c r="FE53" s="239"/>
      <c r="FF53" s="239"/>
      <c r="FG53" s="239"/>
      <c r="FH53" s="239"/>
      <c r="FI53" s="239"/>
      <c r="FJ53" s="239"/>
      <c r="FK53" s="239"/>
      <c r="FL53" s="239"/>
      <c r="FM53" s="239"/>
      <c r="FN53" s="239"/>
      <c r="FO53" s="239"/>
      <c r="FP53" s="239"/>
      <c r="FQ53" s="239"/>
      <c r="FR53" s="239"/>
      <c r="FS53" s="239"/>
      <c r="FT53" s="239"/>
      <c r="FU53" s="239"/>
      <c r="FV53" s="239"/>
      <c r="FW53" s="239"/>
      <c r="FX53" s="239"/>
      <c r="FY53" s="239"/>
      <c r="FZ53" s="239"/>
      <c r="GA53" s="239"/>
      <c r="GB53" s="239"/>
      <c r="GC53" s="239"/>
      <c r="GD53" s="239"/>
      <c r="GE53" s="239"/>
      <c r="GF53" s="239"/>
      <c r="GG53" s="239"/>
      <c r="GH53" s="239"/>
      <c r="GI53" s="239"/>
      <c r="GJ53" s="239"/>
      <c r="GK53" s="239"/>
      <c r="GL53" s="239"/>
      <c r="GM53" s="239"/>
      <c r="GN53" s="239"/>
      <c r="GO53" s="239"/>
      <c r="GP53" s="239"/>
      <c r="GQ53" s="239"/>
      <c r="GR53" s="239"/>
      <c r="GS53" s="239"/>
      <c r="GT53" s="239"/>
      <c r="GU53" s="239"/>
      <c r="GV53" s="239"/>
      <c r="GW53" s="239"/>
      <c r="GX53" s="239"/>
      <c r="GY53" s="239"/>
      <c r="GZ53" s="239"/>
      <c r="HA53" s="239"/>
      <c r="HB53" s="239"/>
      <c r="HC53" s="239"/>
      <c r="HD53" s="239"/>
      <c r="HE53" s="239"/>
      <c r="HF53" s="239"/>
      <c r="HG53" s="239"/>
      <c r="HH53" s="239"/>
      <c r="HI53" s="239"/>
      <c r="HJ53" s="239"/>
      <c r="HK53" s="239"/>
      <c r="HL53" s="239"/>
      <c r="HM53" s="239"/>
      <c r="HN53" s="239"/>
      <c r="HO53" s="239"/>
      <c r="HP53" s="239"/>
      <c r="HQ53" s="239"/>
      <c r="HR53" s="239"/>
      <c r="HS53" s="239"/>
      <c r="HT53" s="239"/>
      <c r="HU53" s="239"/>
      <c r="HV53" s="239"/>
      <c r="HW53" s="239"/>
      <c r="HX53" s="239"/>
      <c r="HY53" s="239"/>
      <c r="HZ53" s="239"/>
      <c r="IA53" s="239"/>
      <c r="IB53" s="239"/>
      <c r="IC53" s="239"/>
      <c r="ID53" s="239"/>
      <c r="IE53" s="239"/>
      <c r="IF53" s="239"/>
      <c r="IG53" s="239"/>
      <c r="IH53" s="239"/>
      <c r="II53" s="239"/>
      <c r="IJ53" s="239"/>
      <c r="IK53" s="239"/>
      <c r="IL53" s="239"/>
      <c r="IM53" s="239"/>
      <c r="IN53" s="239"/>
      <c r="IO53" s="239"/>
      <c r="IP53" s="239"/>
      <c r="IQ53" s="239"/>
      <c r="IR53" s="239"/>
      <c r="IS53" s="239"/>
      <c r="IT53" s="239"/>
      <c r="IU53" s="239"/>
      <c r="IV53" s="239"/>
      <c r="IW53" s="239"/>
      <c r="IX53" s="239"/>
    </row>
    <row r="54" spans="1:258" s="307" customFormat="1" ht="71.25" customHeight="1" x14ac:dyDescent="0.25">
      <c r="A54" s="300" t="s">
        <v>487</v>
      </c>
      <c r="B54" s="290" t="s">
        <v>491</v>
      </c>
      <c r="C54" s="287" t="s">
        <v>241</v>
      </c>
      <c r="D54" s="288" t="s">
        <v>107</v>
      </c>
      <c r="E54" s="288" t="s">
        <v>288</v>
      </c>
      <c r="F54" s="289" t="s">
        <v>488</v>
      </c>
      <c r="G54" s="288" t="s">
        <v>312</v>
      </c>
      <c r="H54" s="165"/>
      <c r="I54" s="165"/>
      <c r="J54" s="273">
        <v>82.7</v>
      </c>
      <c r="K54" s="383">
        <v>90.2</v>
      </c>
      <c r="L54" s="297">
        <v>0</v>
      </c>
      <c r="M54" s="297">
        <v>0</v>
      </c>
      <c r="N54" s="297">
        <v>0</v>
      </c>
      <c r="O54" s="165">
        <f t="shared" si="6"/>
        <v>172.9</v>
      </c>
      <c r="P54" s="508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39"/>
      <c r="BU54" s="239"/>
      <c r="BV54" s="239"/>
      <c r="BW54" s="239"/>
      <c r="BX54" s="239"/>
      <c r="BY54" s="239"/>
      <c r="BZ54" s="239"/>
      <c r="CA54" s="239"/>
      <c r="CB54" s="239"/>
      <c r="CC54" s="239"/>
      <c r="CD54" s="239"/>
      <c r="CE54" s="239"/>
      <c r="CF54" s="239"/>
      <c r="CG54" s="239"/>
      <c r="CH54" s="239"/>
      <c r="CI54" s="239"/>
      <c r="CJ54" s="239"/>
      <c r="CK54" s="239"/>
      <c r="CL54" s="239"/>
      <c r="CM54" s="239"/>
      <c r="CN54" s="239"/>
      <c r="CO54" s="239"/>
      <c r="CP54" s="239"/>
      <c r="CQ54" s="239"/>
      <c r="CR54" s="239"/>
      <c r="CS54" s="239"/>
      <c r="CT54" s="239"/>
      <c r="CU54" s="239"/>
      <c r="CV54" s="239"/>
      <c r="CW54" s="239"/>
      <c r="CX54" s="239"/>
      <c r="CY54" s="239"/>
      <c r="CZ54" s="239"/>
      <c r="DA54" s="239"/>
      <c r="DB54" s="239"/>
      <c r="DC54" s="239"/>
      <c r="DD54" s="239"/>
      <c r="DE54" s="239"/>
      <c r="DF54" s="239"/>
      <c r="DG54" s="239"/>
      <c r="DH54" s="239"/>
      <c r="DI54" s="239"/>
      <c r="DJ54" s="239"/>
      <c r="DK54" s="239"/>
      <c r="DL54" s="239"/>
      <c r="DM54" s="239"/>
      <c r="DN54" s="239"/>
      <c r="DO54" s="239"/>
      <c r="DP54" s="239"/>
      <c r="DQ54" s="239"/>
      <c r="DR54" s="239"/>
      <c r="DS54" s="239"/>
      <c r="DT54" s="239"/>
      <c r="DU54" s="239"/>
      <c r="DV54" s="239"/>
      <c r="DW54" s="239"/>
      <c r="DX54" s="239"/>
      <c r="DY54" s="239"/>
      <c r="DZ54" s="239"/>
      <c r="EA54" s="239"/>
      <c r="EB54" s="239"/>
      <c r="EC54" s="239"/>
      <c r="ED54" s="239"/>
      <c r="EE54" s="239"/>
      <c r="EF54" s="239"/>
      <c r="EG54" s="239"/>
      <c r="EH54" s="239"/>
      <c r="EI54" s="239"/>
      <c r="EJ54" s="239"/>
      <c r="EK54" s="239"/>
      <c r="EL54" s="239"/>
      <c r="EM54" s="239"/>
      <c r="EN54" s="239"/>
      <c r="EO54" s="239"/>
      <c r="EP54" s="239"/>
      <c r="EQ54" s="239"/>
      <c r="ER54" s="239"/>
      <c r="ES54" s="239"/>
      <c r="ET54" s="239"/>
      <c r="EU54" s="239"/>
      <c r="EV54" s="239"/>
      <c r="EW54" s="239"/>
      <c r="EX54" s="239"/>
      <c r="EY54" s="239"/>
      <c r="EZ54" s="239"/>
      <c r="FA54" s="239"/>
      <c r="FB54" s="239"/>
      <c r="FC54" s="239"/>
      <c r="FD54" s="239"/>
      <c r="FE54" s="239"/>
      <c r="FF54" s="239"/>
      <c r="FG54" s="239"/>
      <c r="FH54" s="239"/>
      <c r="FI54" s="239"/>
      <c r="FJ54" s="239"/>
      <c r="FK54" s="239"/>
      <c r="FL54" s="239"/>
      <c r="FM54" s="239"/>
      <c r="FN54" s="239"/>
      <c r="FO54" s="239"/>
      <c r="FP54" s="239"/>
      <c r="FQ54" s="239"/>
      <c r="FR54" s="239"/>
      <c r="FS54" s="239"/>
      <c r="FT54" s="239"/>
      <c r="FU54" s="239"/>
      <c r="FV54" s="239"/>
      <c r="FW54" s="239"/>
      <c r="FX54" s="239"/>
      <c r="FY54" s="239"/>
      <c r="FZ54" s="239"/>
      <c r="GA54" s="239"/>
      <c r="GB54" s="239"/>
      <c r="GC54" s="239"/>
      <c r="GD54" s="239"/>
      <c r="GE54" s="239"/>
      <c r="GF54" s="239"/>
      <c r="GG54" s="239"/>
      <c r="GH54" s="239"/>
      <c r="GI54" s="239"/>
      <c r="GJ54" s="239"/>
      <c r="GK54" s="239"/>
      <c r="GL54" s="239"/>
      <c r="GM54" s="239"/>
      <c r="GN54" s="239"/>
      <c r="GO54" s="239"/>
      <c r="GP54" s="239"/>
      <c r="GQ54" s="239"/>
      <c r="GR54" s="239"/>
      <c r="GS54" s="239"/>
      <c r="GT54" s="239"/>
      <c r="GU54" s="239"/>
      <c r="GV54" s="239"/>
      <c r="GW54" s="239"/>
      <c r="GX54" s="239"/>
      <c r="GY54" s="239"/>
      <c r="GZ54" s="239"/>
      <c r="HA54" s="239"/>
      <c r="HB54" s="239"/>
      <c r="HC54" s="239"/>
      <c r="HD54" s="239"/>
      <c r="HE54" s="239"/>
      <c r="HF54" s="239"/>
      <c r="HG54" s="239"/>
      <c r="HH54" s="239"/>
      <c r="HI54" s="239"/>
      <c r="HJ54" s="239"/>
      <c r="HK54" s="239"/>
      <c r="HL54" s="239"/>
      <c r="HM54" s="239"/>
      <c r="HN54" s="239"/>
      <c r="HO54" s="239"/>
      <c r="HP54" s="239"/>
      <c r="HQ54" s="239"/>
      <c r="HR54" s="239"/>
      <c r="HS54" s="239"/>
      <c r="HT54" s="239"/>
      <c r="HU54" s="239"/>
      <c r="HV54" s="239"/>
      <c r="HW54" s="239"/>
      <c r="HX54" s="239"/>
      <c r="HY54" s="239"/>
      <c r="HZ54" s="239"/>
      <c r="IA54" s="239"/>
      <c r="IB54" s="239"/>
      <c r="IC54" s="239"/>
      <c r="ID54" s="239"/>
      <c r="IE54" s="239"/>
      <c r="IF54" s="239"/>
      <c r="IG54" s="239"/>
      <c r="IH54" s="239"/>
      <c r="II54" s="239"/>
      <c r="IJ54" s="239"/>
      <c r="IK54" s="239"/>
      <c r="IL54" s="239"/>
      <c r="IM54" s="239"/>
      <c r="IN54" s="239"/>
      <c r="IO54" s="239"/>
      <c r="IP54" s="239"/>
      <c r="IQ54" s="239"/>
      <c r="IR54" s="239"/>
      <c r="IS54" s="239"/>
      <c r="IT54" s="239"/>
      <c r="IU54" s="239"/>
      <c r="IV54" s="239"/>
      <c r="IW54" s="239"/>
      <c r="IX54" s="239"/>
    </row>
    <row r="55" spans="1:258" s="307" customFormat="1" ht="71.25" customHeight="1" x14ac:dyDescent="0.25">
      <c r="A55" s="300" t="s">
        <v>489</v>
      </c>
      <c r="B55" s="290" t="s">
        <v>493</v>
      </c>
      <c r="C55" s="287" t="s">
        <v>241</v>
      </c>
      <c r="D55" s="288" t="s">
        <v>107</v>
      </c>
      <c r="E55" s="288" t="s">
        <v>288</v>
      </c>
      <c r="F55" s="289" t="s">
        <v>494</v>
      </c>
      <c r="G55" s="288" t="s">
        <v>495</v>
      </c>
      <c r="H55" s="165"/>
      <c r="I55" s="165"/>
      <c r="J55" s="273">
        <v>99</v>
      </c>
      <c r="K55" s="383">
        <v>0</v>
      </c>
      <c r="L55" s="297">
        <f t="shared" ref="L55:L56" si="7">K55</f>
        <v>0</v>
      </c>
      <c r="M55" s="297">
        <f t="shared" ref="M55:M56" si="8">L55</f>
        <v>0</v>
      </c>
      <c r="N55" s="297">
        <f t="shared" si="3"/>
        <v>0</v>
      </c>
      <c r="O55" s="165">
        <f t="shared" si="6"/>
        <v>99</v>
      </c>
      <c r="P55" s="507" t="s">
        <v>522</v>
      </c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39"/>
      <c r="BU55" s="239"/>
      <c r="BV55" s="239"/>
      <c r="BW55" s="239"/>
      <c r="BX55" s="239"/>
      <c r="BY55" s="239"/>
      <c r="BZ55" s="239"/>
      <c r="CA55" s="239"/>
      <c r="CB55" s="239"/>
      <c r="CC55" s="239"/>
      <c r="CD55" s="239"/>
      <c r="CE55" s="239"/>
      <c r="CF55" s="239"/>
      <c r="CG55" s="239"/>
      <c r="CH55" s="239"/>
      <c r="CI55" s="239"/>
      <c r="CJ55" s="239"/>
      <c r="CK55" s="239"/>
      <c r="CL55" s="239"/>
      <c r="CM55" s="239"/>
      <c r="CN55" s="239"/>
      <c r="CO55" s="239"/>
      <c r="CP55" s="239"/>
      <c r="CQ55" s="239"/>
      <c r="CR55" s="239"/>
      <c r="CS55" s="239"/>
      <c r="CT55" s="239"/>
      <c r="CU55" s="239"/>
      <c r="CV55" s="239"/>
      <c r="CW55" s="239"/>
      <c r="CX55" s="239"/>
      <c r="CY55" s="239"/>
      <c r="CZ55" s="239"/>
      <c r="DA55" s="239"/>
      <c r="DB55" s="239"/>
      <c r="DC55" s="239"/>
      <c r="DD55" s="239"/>
      <c r="DE55" s="239"/>
      <c r="DF55" s="239"/>
      <c r="DG55" s="239"/>
      <c r="DH55" s="239"/>
      <c r="DI55" s="239"/>
      <c r="DJ55" s="239"/>
      <c r="DK55" s="239"/>
      <c r="DL55" s="239"/>
      <c r="DM55" s="239"/>
      <c r="DN55" s="239"/>
      <c r="DO55" s="239"/>
      <c r="DP55" s="239"/>
      <c r="DQ55" s="239"/>
      <c r="DR55" s="239"/>
      <c r="DS55" s="239"/>
      <c r="DT55" s="239"/>
      <c r="DU55" s="239"/>
      <c r="DV55" s="239"/>
      <c r="DW55" s="239"/>
      <c r="DX55" s="239"/>
      <c r="DY55" s="239"/>
      <c r="DZ55" s="239"/>
      <c r="EA55" s="239"/>
      <c r="EB55" s="239"/>
      <c r="EC55" s="239"/>
      <c r="ED55" s="239"/>
      <c r="EE55" s="239"/>
      <c r="EF55" s="239"/>
      <c r="EG55" s="239"/>
      <c r="EH55" s="239"/>
      <c r="EI55" s="239"/>
      <c r="EJ55" s="239"/>
      <c r="EK55" s="239"/>
      <c r="EL55" s="239"/>
      <c r="EM55" s="239"/>
      <c r="EN55" s="239"/>
      <c r="EO55" s="239"/>
      <c r="EP55" s="239"/>
      <c r="EQ55" s="239"/>
      <c r="ER55" s="239"/>
      <c r="ES55" s="239"/>
      <c r="ET55" s="239"/>
      <c r="EU55" s="239"/>
      <c r="EV55" s="239"/>
      <c r="EW55" s="239"/>
      <c r="EX55" s="239"/>
      <c r="EY55" s="239"/>
      <c r="EZ55" s="239"/>
      <c r="FA55" s="239"/>
      <c r="FB55" s="239"/>
      <c r="FC55" s="239"/>
      <c r="FD55" s="239"/>
      <c r="FE55" s="239"/>
      <c r="FF55" s="239"/>
      <c r="FG55" s="239"/>
      <c r="FH55" s="239"/>
      <c r="FI55" s="239"/>
      <c r="FJ55" s="239"/>
      <c r="FK55" s="239"/>
      <c r="FL55" s="239"/>
      <c r="FM55" s="239"/>
      <c r="FN55" s="239"/>
      <c r="FO55" s="239"/>
      <c r="FP55" s="239"/>
      <c r="FQ55" s="239"/>
      <c r="FR55" s="239"/>
      <c r="FS55" s="239"/>
      <c r="FT55" s="239"/>
      <c r="FU55" s="239"/>
      <c r="FV55" s="239"/>
      <c r="FW55" s="239"/>
      <c r="FX55" s="239"/>
      <c r="FY55" s="239"/>
      <c r="FZ55" s="239"/>
      <c r="GA55" s="239"/>
      <c r="GB55" s="239"/>
      <c r="GC55" s="239"/>
      <c r="GD55" s="239"/>
      <c r="GE55" s="239"/>
      <c r="GF55" s="239"/>
      <c r="GG55" s="239"/>
      <c r="GH55" s="239"/>
      <c r="GI55" s="239"/>
      <c r="GJ55" s="239"/>
      <c r="GK55" s="239"/>
      <c r="GL55" s="239"/>
      <c r="GM55" s="239"/>
      <c r="GN55" s="239"/>
      <c r="GO55" s="239"/>
      <c r="GP55" s="239"/>
      <c r="GQ55" s="239"/>
      <c r="GR55" s="239"/>
      <c r="GS55" s="239"/>
      <c r="GT55" s="239"/>
      <c r="GU55" s="239"/>
      <c r="GV55" s="239"/>
      <c r="GW55" s="239"/>
      <c r="GX55" s="239"/>
      <c r="GY55" s="239"/>
      <c r="GZ55" s="239"/>
      <c r="HA55" s="239"/>
      <c r="HB55" s="239"/>
      <c r="HC55" s="239"/>
      <c r="HD55" s="239"/>
      <c r="HE55" s="239"/>
      <c r="HF55" s="239"/>
      <c r="HG55" s="239"/>
      <c r="HH55" s="239"/>
      <c r="HI55" s="239"/>
      <c r="HJ55" s="239"/>
      <c r="HK55" s="239"/>
      <c r="HL55" s="239"/>
      <c r="HM55" s="239"/>
      <c r="HN55" s="239"/>
      <c r="HO55" s="239"/>
      <c r="HP55" s="239"/>
      <c r="HQ55" s="239"/>
      <c r="HR55" s="239"/>
      <c r="HS55" s="239"/>
      <c r="HT55" s="239"/>
      <c r="HU55" s="239"/>
      <c r="HV55" s="239"/>
      <c r="HW55" s="239"/>
      <c r="HX55" s="239"/>
      <c r="HY55" s="239"/>
      <c r="HZ55" s="239"/>
      <c r="IA55" s="239"/>
      <c r="IB55" s="239"/>
      <c r="IC55" s="239"/>
      <c r="ID55" s="239"/>
      <c r="IE55" s="239"/>
      <c r="IF55" s="239"/>
      <c r="IG55" s="239"/>
      <c r="IH55" s="239"/>
      <c r="II55" s="239"/>
      <c r="IJ55" s="239"/>
      <c r="IK55" s="239"/>
      <c r="IL55" s="239"/>
      <c r="IM55" s="239"/>
      <c r="IN55" s="239"/>
      <c r="IO55" s="239"/>
      <c r="IP55" s="239"/>
      <c r="IQ55" s="239"/>
      <c r="IR55" s="239"/>
      <c r="IS55" s="239"/>
      <c r="IT55" s="239"/>
      <c r="IU55" s="239"/>
      <c r="IV55" s="239"/>
      <c r="IW55" s="239"/>
      <c r="IX55" s="239"/>
    </row>
    <row r="56" spans="1:258" s="307" customFormat="1" ht="71.25" customHeight="1" x14ac:dyDescent="0.25">
      <c r="A56" s="300" t="s">
        <v>496</v>
      </c>
      <c r="B56" s="290" t="s">
        <v>492</v>
      </c>
      <c r="C56" s="287" t="s">
        <v>241</v>
      </c>
      <c r="D56" s="288" t="s">
        <v>107</v>
      </c>
      <c r="E56" s="288" t="s">
        <v>288</v>
      </c>
      <c r="F56" s="289" t="s">
        <v>494</v>
      </c>
      <c r="G56" s="288" t="s">
        <v>495</v>
      </c>
      <c r="H56" s="165"/>
      <c r="I56" s="165"/>
      <c r="J56" s="273">
        <v>5.2</v>
      </c>
      <c r="K56" s="383">
        <v>0</v>
      </c>
      <c r="L56" s="297">
        <f t="shared" si="7"/>
        <v>0</v>
      </c>
      <c r="M56" s="297">
        <f t="shared" si="8"/>
        <v>0</v>
      </c>
      <c r="N56" s="297">
        <f t="shared" si="3"/>
        <v>0</v>
      </c>
      <c r="O56" s="165">
        <f t="shared" si="6"/>
        <v>5.2</v>
      </c>
      <c r="P56" s="508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39"/>
      <c r="BU56" s="239"/>
      <c r="BV56" s="239"/>
      <c r="BW56" s="239"/>
      <c r="BX56" s="239"/>
      <c r="BY56" s="239"/>
      <c r="BZ56" s="239"/>
      <c r="CA56" s="239"/>
      <c r="CB56" s="239"/>
      <c r="CC56" s="239"/>
      <c r="CD56" s="239"/>
      <c r="CE56" s="239"/>
      <c r="CF56" s="239"/>
      <c r="CG56" s="239"/>
      <c r="CH56" s="239"/>
      <c r="CI56" s="239"/>
      <c r="CJ56" s="239"/>
      <c r="CK56" s="239"/>
      <c r="CL56" s="239"/>
      <c r="CM56" s="239"/>
      <c r="CN56" s="239"/>
      <c r="CO56" s="239"/>
      <c r="CP56" s="239"/>
      <c r="CQ56" s="239"/>
      <c r="CR56" s="239"/>
      <c r="CS56" s="239"/>
      <c r="CT56" s="239"/>
      <c r="CU56" s="239"/>
      <c r="CV56" s="239"/>
      <c r="CW56" s="239"/>
      <c r="CX56" s="239"/>
      <c r="CY56" s="239"/>
      <c r="CZ56" s="239"/>
      <c r="DA56" s="239"/>
      <c r="DB56" s="239"/>
      <c r="DC56" s="239"/>
      <c r="DD56" s="239"/>
      <c r="DE56" s="239"/>
      <c r="DF56" s="239"/>
      <c r="DG56" s="239"/>
      <c r="DH56" s="239"/>
      <c r="DI56" s="239"/>
      <c r="DJ56" s="239"/>
      <c r="DK56" s="239"/>
      <c r="DL56" s="239"/>
      <c r="DM56" s="239"/>
      <c r="DN56" s="239"/>
      <c r="DO56" s="239"/>
      <c r="DP56" s="239"/>
      <c r="DQ56" s="239"/>
      <c r="DR56" s="239"/>
      <c r="DS56" s="239"/>
      <c r="DT56" s="239"/>
      <c r="DU56" s="239"/>
      <c r="DV56" s="239"/>
      <c r="DW56" s="239"/>
      <c r="DX56" s="239"/>
      <c r="DY56" s="239"/>
      <c r="DZ56" s="239"/>
      <c r="EA56" s="239"/>
      <c r="EB56" s="239"/>
      <c r="EC56" s="239"/>
      <c r="ED56" s="239"/>
      <c r="EE56" s="239"/>
      <c r="EF56" s="239"/>
      <c r="EG56" s="239"/>
      <c r="EH56" s="239"/>
      <c r="EI56" s="239"/>
      <c r="EJ56" s="239"/>
      <c r="EK56" s="239"/>
      <c r="EL56" s="239"/>
      <c r="EM56" s="239"/>
      <c r="EN56" s="239"/>
      <c r="EO56" s="239"/>
      <c r="EP56" s="239"/>
      <c r="EQ56" s="239"/>
      <c r="ER56" s="239"/>
      <c r="ES56" s="239"/>
      <c r="ET56" s="239"/>
      <c r="EU56" s="239"/>
      <c r="EV56" s="239"/>
      <c r="EW56" s="239"/>
      <c r="EX56" s="239"/>
      <c r="EY56" s="239"/>
      <c r="EZ56" s="239"/>
      <c r="FA56" s="239"/>
      <c r="FB56" s="239"/>
      <c r="FC56" s="239"/>
      <c r="FD56" s="239"/>
      <c r="FE56" s="239"/>
      <c r="FF56" s="239"/>
      <c r="FG56" s="239"/>
      <c r="FH56" s="239"/>
      <c r="FI56" s="239"/>
      <c r="FJ56" s="239"/>
      <c r="FK56" s="239"/>
      <c r="FL56" s="239"/>
      <c r="FM56" s="239"/>
      <c r="FN56" s="239"/>
      <c r="FO56" s="239"/>
      <c r="FP56" s="239"/>
      <c r="FQ56" s="239"/>
      <c r="FR56" s="239"/>
      <c r="FS56" s="239"/>
      <c r="FT56" s="239"/>
      <c r="FU56" s="239"/>
      <c r="FV56" s="239"/>
      <c r="FW56" s="239"/>
      <c r="FX56" s="239"/>
      <c r="FY56" s="239"/>
      <c r="FZ56" s="239"/>
      <c r="GA56" s="239"/>
      <c r="GB56" s="239"/>
      <c r="GC56" s="239"/>
      <c r="GD56" s="239"/>
      <c r="GE56" s="239"/>
      <c r="GF56" s="239"/>
      <c r="GG56" s="239"/>
      <c r="GH56" s="239"/>
      <c r="GI56" s="239"/>
      <c r="GJ56" s="239"/>
      <c r="GK56" s="239"/>
      <c r="GL56" s="239"/>
      <c r="GM56" s="239"/>
      <c r="GN56" s="239"/>
      <c r="GO56" s="239"/>
      <c r="GP56" s="239"/>
      <c r="GQ56" s="239"/>
      <c r="GR56" s="239"/>
      <c r="GS56" s="239"/>
      <c r="GT56" s="239"/>
      <c r="GU56" s="239"/>
      <c r="GV56" s="239"/>
      <c r="GW56" s="239"/>
      <c r="GX56" s="239"/>
      <c r="GY56" s="239"/>
      <c r="GZ56" s="239"/>
      <c r="HA56" s="239"/>
      <c r="HB56" s="239"/>
      <c r="HC56" s="239"/>
      <c r="HD56" s="239"/>
      <c r="HE56" s="239"/>
      <c r="HF56" s="239"/>
      <c r="HG56" s="239"/>
      <c r="HH56" s="239"/>
      <c r="HI56" s="239"/>
      <c r="HJ56" s="239"/>
      <c r="HK56" s="239"/>
      <c r="HL56" s="239"/>
      <c r="HM56" s="239"/>
      <c r="HN56" s="239"/>
      <c r="HO56" s="239"/>
      <c r="HP56" s="239"/>
      <c r="HQ56" s="239"/>
      <c r="HR56" s="239"/>
      <c r="HS56" s="239"/>
      <c r="HT56" s="239"/>
      <c r="HU56" s="239"/>
      <c r="HV56" s="239"/>
      <c r="HW56" s="239"/>
      <c r="HX56" s="239"/>
      <c r="HY56" s="239"/>
      <c r="HZ56" s="239"/>
      <c r="IA56" s="239"/>
      <c r="IB56" s="239"/>
      <c r="IC56" s="239"/>
      <c r="ID56" s="239"/>
      <c r="IE56" s="239"/>
      <c r="IF56" s="239"/>
      <c r="IG56" s="239"/>
      <c r="IH56" s="239"/>
      <c r="II56" s="239"/>
      <c r="IJ56" s="239"/>
      <c r="IK56" s="239"/>
      <c r="IL56" s="239"/>
      <c r="IM56" s="239"/>
      <c r="IN56" s="239"/>
      <c r="IO56" s="239"/>
      <c r="IP56" s="239"/>
      <c r="IQ56" s="239"/>
      <c r="IR56" s="239"/>
      <c r="IS56" s="239"/>
      <c r="IT56" s="239"/>
      <c r="IU56" s="239"/>
      <c r="IV56" s="239"/>
      <c r="IW56" s="239"/>
      <c r="IX56" s="239"/>
    </row>
    <row r="57" spans="1:258" s="307" customFormat="1" ht="108" customHeight="1" x14ac:dyDescent="0.25">
      <c r="A57" s="533" t="s">
        <v>501</v>
      </c>
      <c r="B57" s="408" t="s">
        <v>585</v>
      </c>
      <c r="C57" s="327" t="s">
        <v>241</v>
      </c>
      <c r="D57" s="328" t="s">
        <v>107</v>
      </c>
      <c r="E57" s="401" t="s">
        <v>288</v>
      </c>
      <c r="F57" s="399" t="s">
        <v>542</v>
      </c>
      <c r="G57" s="401" t="s">
        <v>284</v>
      </c>
      <c r="H57" s="165"/>
      <c r="I57" s="165"/>
      <c r="J57" s="273">
        <v>0</v>
      </c>
      <c r="K57" s="383">
        <v>1788.7</v>
      </c>
      <c r="L57" s="165">
        <v>0</v>
      </c>
      <c r="M57" s="165">
        <v>0</v>
      </c>
      <c r="N57" s="297">
        <f t="shared" si="3"/>
        <v>0</v>
      </c>
      <c r="O57" s="165">
        <f t="shared" si="6"/>
        <v>1788.7</v>
      </c>
      <c r="P57" s="507" t="s">
        <v>521</v>
      </c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39"/>
      <c r="BU57" s="239"/>
      <c r="BV57" s="239"/>
      <c r="BW57" s="239"/>
      <c r="BX57" s="239"/>
      <c r="BY57" s="239"/>
      <c r="BZ57" s="239"/>
      <c r="CA57" s="239"/>
      <c r="CB57" s="239"/>
      <c r="CC57" s="239"/>
      <c r="CD57" s="239"/>
      <c r="CE57" s="239"/>
      <c r="CF57" s="239"/>
      <c r="CG57" s="239"/>
      <c r="CH57" s="239"/>
      <c r="CI57" s="239"/>
      <c r="CJ57" s="239"/>
      <c r="CK57" s="239"/>
      <c r="CL57" s="239"/>
      <c r="CM57" s="239"/>
      <c r="CN57" s="239"/>
      <c r="CO57" s="239"/>
      <c r="CP57" s="239"/>
      <c r="CQ57" s="239"/>
      <c r="CR57" s="239"/>
      <c r="CS57" s="239"/>
      <c r="CT57" s="239"/>
      <c r="CU57" s="239"/>
      <c r="CV57" s="239"/>
      <c r="CW57" s="239"/>
      <c r="CX57" s="239"/>
      <c r="CY57" s="239"/>
      <c r="CZ57" s="239"/>
      <c r="DA57" s="239"/>
      <c r="DB57" s="239"/>
      <c r="DC57" s="239"/>
      <c r="DD57" s="239"/>
      <c r="DE57" s="239"/>
      <c r="DF57" s="239"/>
      <c r="DG57" s="239"/>
      <c r="DH57" s="239"/>
      <c r="DI57" s="239"/>
      <c r="DJ57" s="239"/>
      <c r="DK57" s="239"/>
      <c r="DL57" s="239"/>
      <c r="DM57" s="239"/>
      <c r="DN57" s="239"/>
      <c r="DO57" s="239"/>
      <c r="DP57" s="239"/>
      <c r="DQ57" s="239"/>
      <c r="DR57" s="239"/>
      <c r="DS57" s="239"/>
      <c r="DT57" s="239"/>
      <c r="DU57" s="239"/>
      <c r="DV57" s="239"/>
      <c r="DW57" s="239"/>
      <c r="DX57" s="239"/>
      <c r="DY57" s="239"/>
      <c r="DZ57" s="239"/>
      <c r="EA57" s="239"/>
      <c r="EB57" s="239"/>
      <c r="EC57" s="239"/>
      <c r="ED57" s="239"/>
      <c r="EE57" s="239"/>
      <c r="EF57" s="239"/>
      <c r="EG57" s="239"/>
      <c r="EH57" s="239"/>
      <c r="EI57" s="239"/>
      <c r="EJ57" s="239"/>
      <c r="EK57" s="239"/>
      <c r="EL57" s="239"/>
      <c r="EM57" s="239"/>
      <c r="EN57" s="239"/>
      <c r="EO57" s="239"/>
      <c r="EP57" s="239"/>
      <c r="EQ57" s="239"/>
      <c r="ER57" s="239"/>
      <c r="ES57" s="239"/>
      <c r="ET57" s="239"/>
      <c r="EU57" s="239"/>
      <c r="EV57" s="239"/>
      <c r="EW57" s="239"/>
      <c r="EX57" s="239"/>
      <c r="EY57" s="239"/>
      <c r="EZ57" s="239"/>
      <c r="FA57" s="239"/>
      <c r="FB57" s="239"/>
      <c r="FC57" s="239"/>
      <c r="FD57" s="239"/>
      <c r="FE57" s="239"/>
      <c r="FF57" s="239"/>
      <c r="FG57" s="239"/>
      <c r="FH57" s="239"/>
      <c r="FI57" s="239"/>
      <c r="FJ57" s="239"/>
      <c r="FK57" s="239"/>
      <c r="FL57" s="239"/>
      <c r="FM57" s="239"/>
      <c r="FN57" s="239"/>
      <c r="FO57" s="239"/>
      <c r="FP57" s="239"/>
      <c r="FQ57" s="239"/>
      <c r="FR57" s="239"/>
      <c r="FS57" s="239"/>
      <c r="FT57" s="239"/>
      <c r="FU57" s="239"/>
      <c r="FV57" s="239"/>
      <c r="FW57" s="239"/>
      <c r="FX57" s="239"/>
      <c r="FY57" s="239"/>
      <c r="FZ57" s="239"/>
      <c r="GA57" s="239"/>
      <c r="GB57" s="239"/>
      <c r="GC57" s="239"/>
      <c r="GD57" s="239"/>
      <c r="GE57" s="239"/>
      <c r="GF57" s="239"/>
      <c r="GG57" s="239"/>
      <c r="GH57" s="239"/>
      <c r="GI57" s="239"/>
      <c r="GJ57" s="239"/>
      <c r="GK57" s="239"/>
      <c r="GL57" s="239"/>
      <c r="GM57" s="239"/>
      <c r="GN57" s="239"/>
      <c r="GO57" s="239"/>
      <c r="GP57" s="239"/>
      <c r="GQ57" s="239"/>
      <c r="GR57" s="239"/>
      <c r="GS57" s="239"/>
      <c r="GT57" s="239"/>
      <c r="GU57" s="239"/>
      <c r="GV57" s="239"/>
      <c r="GW57" s="239"/>
      <c r="GX57" s="239"/>
      <c r="GY57" s="239"/>
      <c r="GZ57" s="239"/>
      <c r="HA57" s="239"/>
      <c r="HB57" s="239"/>
      <c r="HC57" s="239"/>
      <c r="HD57" s="239"/>
      <c r="HE57" s="239"/>
      <c r="HF57" s="239"/>
      <c r="HG57" s="239"/>
      <c r="HH57" s="239"/>
      <c r="HI57" s="239"/>
      <c r="HJ57" s="239"/>
      <c r="HK57" s="239"/>
      <c r="HL57" s="239"/>
      <c r="HM57" s="239"/>
      <c r="HN57" s="239"/>
      <c r="HO57" s="239"/>
      <c r="HP57" s="239"/>
      <c r="HQ57" s="239"/>
      <c r="HR57" s="239"/>
      <c r="HS57" s="239"/>
      <c r="HT57" s="239"/>
      <c r="HU57" s="239"/>
      <c r="HV57" s="239"/>
      <c r="HW57" s="239"/>
      <c r="HX57" s="239"/>
      <c r="HY57" s="239"/>
      <c r="HZ57" s="239"/>
      <c r="IA57" s="239"/>
      <c r="IB57" s="239"/>
      <c r="IC57" s="239"/>
      <c r="ID57" s="239"/>
      <c r="IE57" s="239"/>
      <c r="IF57" s="239"/>
      <c r="IG57" s="239"/>
      <c r="IH57" s="239"/>
      <c r="II57" s="239"/>
      <c r="IJ57" s="239"/>
      <c r="IK57" s="239"/>
      <c r="IL57" s="239"/>
      <c r="IM57" s="239"/>
      <c r="IN57" s="239"/>
      <c r="IO57" s="239"/>
      <c r="IP57" s="239"/>
      <c r="IQ57" s="239"/>
      <c r="IR57" s="239"/>
      <c r="IS57" s="239"/>
      <c r="IT57" s="239"/>
      <c r="IU57" s="239"/>
      <c r="IV57" s="239"/>
      <c r="IW57" s="239"/>
      <c r="IX57" s="239"/>
    </row>
    <row r="58" spans="1:258" s="307" customFormat="1" ht="108" customHeight="1" x14ac:dyDescent="0.25">
      <c r="A58" s="534"/>
      <c r="B58" s="408" t="s">
        <v>586</v>
      </c>
      <c r="C58" s="360" t="s">
        <v>241</v>
      </c>
      <c r="D58" s="361" t="s">
        <v>107</v>
      </c>
      <c r="E58" s="361" t="s">
        <v>288</v>
      </c>
      <c r="F58" s="362" t="s">
        <v>542</v>
      </c>
      <c r="G58" s="361" t="s">
        <v>284</v>
      </c>
      <c r="H58" s="165"/>
      <c r="I58" s="165"/>
      <c r="J58" s="273">
        <v>0</v>
      </c>
      <c r="K58" s="383">
        <v>17.899999999999999</v>
      </c>
      <c r="L58" s="165">
        <v>0</v>
      </c>
      <c r="M58" s="165">
        <v>0</v>
      </c>
      <c r="N58" s="297">
        <f t="shared" si="3"/>
        <v>0</v>
      </c>
      <c r="O58" s="165">
        <f t="shared" si="6"/>
        <v>17.899999999999999</v>
      </c>
      <c r="P58" s="508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39"/>
      <c r="BU58" s="239"/>
      <c r="BV58" s="239"/>
      <c r="BW58" s="239"/>
      <c r="BX58" s="239"/>
      <c r="BY58" s="239"/>
      <c r="BZ58" s="239"/>
      <c r="CA58" s="239"/>
      <c r="CB58" s="239"/>
      <c r="CC58" s="239"/>
      <c r="CD58" s="239"/>
      <c r="CE58" s="239"/>
      <c r="CF58" s="239"/>
      <c r="CG58" s="239"/>
      <c r="CH58" s="239"/>
      <c r="CI58" s="239"/>
      <c r="CJ58" s="239"/>
      <c r="CK58" s="239"/>
      <c r="CL58" s="239"/>
      <c r="CM58" s="239"/>
      <c r="CN58" s="239"/>
      <c r="CO58" s="239"/>
      <c r="CP58" s="239"/>
      <c r="CQ58" s="239"/>
      <c r="CR58" s="239"/>
      <c r="CS58" s="239"/>
      <c r="CT58" s="239"/>
      <c r="CU58" s="239"/>
      <c r="CV58" s="239"/>
      <c r="CW58" s="239"/>
      <c r="CX58" s="239"/>
      <c r="CY58" s="239"/>
      <c r="CZ58" s="239"/>
      <c r="DA58" s="239"/>
      <c r="DB58" s="239"/>
      <c r="DC58" s="239"/>
      <c r="DD58" s="239"/>
      <c r="DE58" s="239"/>
      <c r="DF58" s="239"/>
      <c r="DG58" s="239"/>
      <c r="DH58" s="239"/>
      <c r="DI58" s="239"/>
      <c r="DJ58" s="239"/>
      <c r="DK58" s="239"/>
      <c r="DL58" s="239"/>
      <c r="DM58" s="239"/>
      <c r="DN58" s="239"/>
      <c r="DO58" s="239"/>
      <c r="DP58" s="239"/>
      <c r="DQ58" s="239"/>
      <c r="DR58" s="239"/>
      <c r="DS58" s="239"/>
      <c r="DT58" s="239"/>
      <c r="DU58" s="239"/>
      <c r="DV58" s="239"/>
      <c r="DW58" s="239"/>
      <c r="DX58" s="239"/>
      <c r="DY58" s="239"/>
      <c r="DZ58" s="239"/>
      <c r="EA58" s="239"/>
      <c r="EB58" s="239"/>
      <c r="EC58" s="239"/>
      <c r="ED58" s="239"/>
      <c r="EE58" s="239"/>
      <c r="EF58" s="239"/>
      <c r="EG58" s="239"/>
      <c r="EH58" s="239"/>
      <c r="EI58" s="239"/>
      <c r="EJ58" s="239"/>
      <c r="EK58" s="239"/>
      <c r="EL58" s="239"/>
      <c r="EM58" s="239"/>
      <c r="EN58" s="239"/>
      <c r="EO58" s="239"/>
      <c r="EP58" s="239"/>
      <c r="EQ58" s="239"/>
      <c r="ER58" s="239"/>
      <c r="ES58" s="239"/>
      <c r="ET58" s="239"/>
      <c r="EU58" s="239"/>
      <c r="EV58" s="239"/>
      <c r="EW58" s="239"/>
      <c r="EX58" s="239"/>
      <c r="EY58" s="239"/>
      <c r="EZ58" s="239"/>
      <c r="FA58" s="239"/>
      <c r="FB58" s="239"/>
      <c r="FC58" s="239"/>
      <c r="FD58" s="239"/>
      <c r="FE58" s="239"/>
      <c r="FF58" s="239"/>
      <c r="FG58" s="239"/>
      <c r="FH58" s="239"/>
      <c r="FI58" s="239"/>
      <c r="FJ58" s="239"/>
      <c r="FK58" s="239"/>
      <c r="FL58" s="239"/>
      <c r="FM58" s="239"/>
      <c r="FN58" s="239"/>
      <c r="FO58" s="239"/>
      <c r="FP58" s="239"/>
      <c r="FQ58" s="239"/>
      <c r="FR58" s="239"/>
      <c r="FS58" s="239"/>
      <c r="FT58" s="239"/>
      <c r="FU58" s="239"/>
      <c r="FV58" s="239"/>
      <c r="FW58" s="239"/>
      <c r="FX58" s="239"/>
      <c r="FY58" s="239"/>
      <c r="FZ58" s="239"/>
      <c r="GA58" s="239"/>
      <c r="GB58" s="239"/>
      <c r="GC58" s="239"/>
      <c r="GD58" s="239"/>
      <c r="GE58" s="239"/>
      <c r="GF58" s="239"/>
      <c r="GG58" s="239"/>
      <c r="GH58" s="239"/>
      <c r="GI58" s="239"/>
      <c r="GJ58" s="239"/>
      <c r="GK58" s="239"/>
      <c r="GL58" s="239"/>
      <c r="GM58" s="239"/>
      <c r="GN58" s="239"/>
      <c r="GO58" s="239"/>
      <c r="GP58" s="239"/>
      <c r="GQ58" s="239"/>
      <c r="GR58" s="239"/>
      <c r="GS58" s="239"/>
      <c r="GT58" s="239"/>
      <c r="GU58" s="239"/>
      <c r="GV58" s="239"/>
      <c r="GW58" s="239"/>
      <c r="GX58" s="239"/>
      <c r="GY58" s="239"/>
      <c r="GZ58" s="239"/>
      <c r="HA58" s="239"/>
      <c r="HB58" s="239"/>
      <c r="HC58" s="239"/>
      <c r="HD58" s="239"/>
      <c r="HE58" s="239"/>
      <c r="HF58" s="239"/>
      <c r="HG58" s="239"/>
      <c r="HH58" s="239"/>
      <c r="HI58" s="239"/>
      <c r="HJ58" s="239"/>
      <c r="HK58" s="239"/>
      <c r="HL58" s="239"/>
      <c r="HM58" s="239"/>
      <c r="HN58" s="239"/>
      <c r="HO58" s="239"/>
      <c r="HP58" s="239"/>
      <c r="HQ58" s="239"/>
      <c r="HR58" s="239"/>
      <c r="HS58" s="239"/>
      <c r="HT58" s="239"/>
      <c r="HU58" s="239"/>
      <c r="HV58" s="239"/>
      <c r="HW58" s="239"/>
      <c r="HX58" s="239"/>
      <c r="HY58" s="239"/>
      <c r="HZ58" s="239"/>
      <c r="IA58" s="239"/>
      <c r="IB58" s="239"/>
      <c r="IC58" s="239"/>
      <c r="ID58" s="239"/>
      <c r="IE58" s="239"/>
      <c r="IF58" s="239"/>
      <c r="IG58" s="239"/>
      <c r="IH58" s="239"/>
      <c r="II58" s="239"/>
      <c r="IJ58" s="239"/>
      <c r="IK58" s="239"/>
      <c r="IL58" s="239"/>
      <c r="IM58" s="239"/>
      <c r="IN58" s="239"/>
      <c r="IO58" s="239"/>
      <c r="IP58" s="239"/>
      <c r="IQ58" s="239"/>
      <c r="IR58" s="239"/>
      <c r="IS58" s="239"/>
      <c r="IT58" s="239"/>
      <c r="IU58" s="239"/>
      <c r="IV58" s="239"/>
      <c r="IW58" s="239"/>
      <c r="IX58" s="239"/>
    </row>
    <row r="59" spans="1:258" s="307" customFormat="1" ht="108" customHeight="1" x14ac:dyDescent="0.25">
      <c r="A59" s="403" t="s">
        <v>502</v>
      </c>
      <c r="B59" s="363" t="s">
        <v>541</v>
      </c>
      <c r="C59" s="360" t="s">
        <v>241</v>
      </c>
      <c r="D59" s="361" t="s">
        <v>107</v>
      </c>
      <c r="E59" s="361" t="s">
        <v>288</v>
      </c>
      <c r="F59" s="362" t="s">
        <v>545</v>
      </c>
      <c r="G59" s="361" t="s">
        <v>284</v>
      </c>
      <c r="H59" s="165"/>
      <c r="I59" s="165"/>
      <c r="J59" s="273">
        <v>0</v>
      </c>
      <c r="K59" s="383">
        <v>900</v>
      </c>
      <c r="L59" s="165">
        <v>0</v>
      </c>
      <c r="M59" s="165">
        <v>0</v>
      </c>
      <c r="N59" s="297">
        <f t="shared" si="3"/>
        <v>0</v>
      </c>
      <c r="O59" s="165">
        <f t="shared" si="6"/>
        <v>900</v>
      </c>
      <c r="P59" s="507" t="s">
        <v>574</v>
      </c>
      <c r="Q59" s="221" t="s">
        <v>587</v>
      </c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39"/>
      <c r="BU59" s="239"/>
      <c r="BV59" s="239"/>
      <c r="BW59" s="239"/>
      <c r="BX59" s="239"/>
      <c r="BY59" s="239"/>
      <c r="BZ59" s="239"/>
      <c r="CA59" s="239"/>
      <c r="CB59" s="239"/>
      <c r="CC59" s="239"/>
      <c r="CD59" s="239"/>
      <c r="CE59" s="239"/>
      <c r="CF59" s="239"/>
      <c r="CG59" s="239"/>
      <c r="CH59" s="239"/>
      <c r="CI59" s="239"/>
      <c r="CJ59" s="239"/>
      <c r="CK59" s="239"/>
      <c r="CL59" s="239"/>
      <c r="CM59" s="239"/>
      <c r="CN59" s="239"/>
      <c r="CO59" s="239"/>
      <c r="CP59" s="239"/>
      <c r="CQ59" s="239"/>
      <c r="CR59" s="239"/>
      <c r="CS59" s="239"/>
      <c r="CT59" s="239"/>
      <c r="CU59" s="239"/>
      <c r="CV59" s="239"/>
      <c r="CW59" s="239"/>
      <c r="CX59" s="239"/>
      <c r="CY59" s="239"/>
      <c r="CZ59" s="239"/>
      <c r="DA59" s="239"/>
      <c r="DB59" s="239"/>
      <c r="DC59" s="239"/>
      <c r="DD59" s="239"/>
      <c r="DE59" s="239"/>
      <c r="DF59" s="239"/>
      <c r="DG59" s="239"/>
      <c r="DH59" s="239"/>
      <c r="DI59" s="239"/>
      <c r="DJ59" s="239"/>
      <c r="DK59" s="239"/>
      <c r="DL59" s="239"/>
      <c r="DM59" s="239"/>
      <c r="DN59" s="239"/>
      <c r="DO59" s="239"/>
      <c r="DP59" s="239"/>
      <c r="DQ59" s="239"/>
      <c r="DR59" s="239"/>
      <c r="DS59" s="239"/>
      <c r="DT59" s="239"/>
      <c r="DU59" s="239"/>
      <c r="DV59" s="239"/>
      <c r="DW59" s="239"/>
      <c r="DX59" s="239"/>
      <c r="DY59" s="239"/>
      <c r="DZ59" s="239"/>
      <c r="EA59" s="239"/>
      <c r="EB59" s="239"/>
      <c r="EC59" s="239"/>
      <c r="ED59" s="239"/>
      <c r="EE59" s="239"/>
      <c r="EF59" s="239"/>
      <c r="EG59" s="239"/>
      <c r="EH59" s="239"/>
      <c r="EI59" s="239"/>
      <c r="EJ59" s="239"/>
      <c r="EK59" s="239"/>
      <c r="EL59" s="239"/>
      <c r="EM59" s="239"/>
      <c r="EN59" s="239"/>
      <c r="EO59" s="239"/>
      <c r="EP59" s="239"/>
      <c r="EQ59" s="239"/>
      <c r="ER59" s="239"/>
      <c r="ES59" s="239"/>
      <c r="ET59" s="239"/>
      <c r="EU59" s="239"/>
      <c r="EV59" s="239"/>
      <c r="EW59" s="239"/>
      <c r="EX59" s="239"/>
      <c r="EY59" s="239"/>
      <c r="EZ59" s="239"/>
      <c r="FA59" s="239"/>
      <c r="FB59" s="239"/>
      <c r="FC59" s="239"/>
      <c r="FD59" s="239"/>
      <c r="FE59" s="239"/>
      <c r="FF59" s="239"/>
      <c r="FG59" s="239"/>
      <c r="FH59" s="239"/>
      <c r="FI59" s="239"/>
      <c r="FJ59" s="239"/>
      <c r="FK59" s="239"/>
      <c r="FL59" s="239"/>
      <c r="FM59" s="239"/>
      <c r="FN59" s="239"/>
      <c r="FO59" s="239"/>
      <c r="FP59" s="239"/>
      <c r="FQ59" s="239"/>
      <c r="FR59" s="239"/>
      <c r="FS59" s="239"/>
      <c r="FT59" s="239"/>
      <c r="FU59" s="239"/>
      <c r="FV59" s="239"/>
      <c r="FW59" s="239"/>
      <c r="FX59" s="239"/>
      <c r="FY59" s="239"/>
      <c r="FZ59" s="239"/>
      <c r="GA59" s="239"/>
      <c r="GB59" s="239"/>
      <c r="GC59" s="239"/>
      <c r="GD59" s="239"/>
      <c r="GE59" s="239"/>
      <c r="GF59" s="239"/>
      <c r="GG59" s="239"/>
      <c r="GH59" s="239"/>
      <c r="GI59" s="239"/>
      <c r="GJ59" s="239"/>
      <c r="GK59" s="239"/>
      <c r="GL59" s="239"/>
      <c r="GM59" s="239"/>
      <c r="GN59" s="239"/>
      <c r="GO59" s="239"/>
      <c r="GP59" s="239"/>
      <c r="GQ59" s="239"/>
      <c r="GR59" s="239"/>
      <c r="GS59" s="239"/>
      <c r="GT59" s="239"/>
      <c r="GU59" s="239"/>
      <c r="GV59" s="239"/>
      <c r="GW59" s="239"/>
      <c r="GX59" s="239"/>
      <c r="GY59" s="239"/>
      <c r="GZ59" s="239"/>
      <c r="HA59" s="239"/>
      <c r="HB59" s="239"/>
      <c r="HC59" s="239"/>
      <c r="HD59" s="239"/>
      <c r="HE59" s="239"/>
      <c r="HF59" s="239"/>
      <c r="HG59" s="239"/>
      <c r="HH59" s="239"/>
      <c r="HI59" s="239"/>
      <c r="HJ59" s="239"/>
      <c r="HK59" s="239"/>
      <c r="HL59" s="239"/>
      <c r="HM59" s="239"/>
      <c r="HN59" s="239"/>
      <c r="HO59" s="239"/>
      <c r="HP59" s="239"/>
      <c r="HQ59" s="239"/>
      <c r="HR59" s="239"/>
      <c r="HS59" s="239"/>
      <c r="HT59" s="239"/>
      <c r="HU59" s="239"/>
      <c r="HV59" s="239"/>
      <c r="HW59" s="239"/>
      <c r="HX59" s="239"/>
      <c r="HY59" s="239"/>
      <c r="HZ59" s="239"/>
      <c r="IA59" s="239"/>
      <c r="IB59" s="239"/>
      <c r="IC59" s="239"/>
      <c r="ID59" s="239"/>
      <c r="IE59" s="239"/>
      <c r="IF59" s="239"/>
      <c r="IG59" s="239"/>
      <c r="IH59" s="239"/>
      <c r="II59" s="239"/>
      <c r="IJ59" s="239"/>
      <c r="IK59" s="239"/>
      <c r="IL59" s="239"/>
      <c r="IM59" s="239"/>
      <c r="IN59" s="239"/>
      <c r="IO59" s="239"/>
      <c r="IP59" s="239"/>
      <c r="IQ59" s="239"/>
      <c r="IR59" s="239"/>
      <c r="IS59" s="239"/>
      <c r="IT59" s="239"/>
      <c r="IU59" s="239"/>
      <c r="IV59" s="239"/>
      <c r="IW59" s="239"/>
      <c r="IX59" s="239"/>
    </row>
    <row r="60" spans="1:258" s="307" customFormat="1" ht="108" customHeight="1" x14ac:dyDescent="0.25">
      <c r="A60" s="403" t="s">
        <v>543</v>
      </c>
      <c r="B60" s="363" t="s">
        <v>544</v>
      </c>
      <c r="C60" s="360" t="s">
        <v>241</v>
      </c>
      <c r="D60" s="361" t="s">
        <v>107</v>
      </c>
      <c r="E60" s="361" t="s">
        <v>288</v>
      </c>
      <c r="F60" s="362" t="s">
        <v>545</v>
      </c>
      <c r="G60" s="361" t="s">
        <v>284</v>
      </c>
      <c r="H60" s="165"/>
      <c r="I60" s="165"/>
      <c r="J60" s="273">
        <v>0</v>
      </c>
      <c r="K60" s="383">
        <v>9.1</v>
      </c>
      <c r="L60" s="165">
        <v>0</v>
      </c>
      <c r="M60" s="165">
        <v>0</v>
      </c>
      <c r="N60" s="297">
        <f t="shared" si="3"/>
        <v>0</v>
      </c>
      <c r="O60" s="165">
        <f t="shared" si="6"/>
        <v>9.1</v>
      </c>
      <c r="P60" s="508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  <c r="HE60" s="239"/>
      <c r="HF60" s="239"/>
      <c r="HG60" s="239"/>
      <c r="HH60" s="239"/>
      <c r="HI60" s="239"/>
      <c r="HJ60" s="239"/>
      <c r="HK60" s="239"/>
      <c r="HL60" s="239"/>
      <c r="HM60" s="239"/>
      <c r="HN60" s="239"/>
      <c r="HO60" s="239"/>
      <c r="HP60" s="239"/>
      <c r="HQ60" s="239"/>
      <c r="HR60" s="239"/>
      <c r="HS60" s="239"/>
      <c r="HT60" s="239"/>
      <c r="HU60" s="239"/>
      <c r="HV60" s="239"/>
      <c r="HW60" s="239"/>
      <c r="HX60" s="239"/>
      <c r="HY60" s="239"/>
      <c r="HZ60" s="239"/>
      <c r="IA60" s="239"/>
      <c r="IB60" s="239"/>
      <c r="IC60" s="239"/>
      <c r="ID60" s="239"/>
      <c r="IE60" s="239"/>
      <c r="IF60" s="239"/>
      <c r="IG60" s="239"/>
      <c r="IH60" s="239"/>
      <c r="II60" s="239"/>
      <c r="IJ60" s="239"/>
      <c r="IK60" s="239"/>
      <c r="IL60" s="239"/>
      <c r="IM60" s="239"/>
      <c r="IN60" s="239"/>
      <c r="IO60" s="239"/>
      <c r="IP60" s="239"/>
      <c r="IQ60" s="239"/>
      <c r="IR60" s="239"/>
      <c r="IS60" s="239"/>
      <c r="IT60" s="239"/>
      <c r="IU60" s="239"/>
      <c r="IV60" s="239"/>
      <c r="IW60" s="239"/>
      <c r="IX60" s="239"/>
    </row>
    <row r="61" spans="1:258" s="307" customFormat="1" ht="108" customHeight="1" x14ac:dyDescent="0.25">
      <c r="A61" s="403" t="s">
        <v>553</v>
      </c>
      <c r="B61" s="366" t="s">
        <v>582</v>
      </c>
      <c r="C61" s="364" t="s">
        <v>241</v>
      </c>
      <c r="D61" s="365" t="s">
        <v>107</v>
      </c>
      <c r="E61" s="365" t="s">
        <v>309</v>
      </c>
      <c r="F61" s="375" t="s">
        <v>555</v>
      </c>
      <c r="G61" s="365" t="s">
        <v>556</v>
      </c>
      <c r="H61" s="165"/>
      <c r="I61" s="165"/>
      <c r="J61" s="273"/>
      <c r="K61" s="383">
        <v>2075.1</v>
      </c>
      <c r="L61" s="165">
        <v>0</v>
      </c>
      <c r="M61" s="165">
        <v>0</v>
      </c>
      <c r="N61" s="297">
        <f t="shared" ref="N61:N62" si="9">M61</f>
        <v>0</v>
      </c>
      <c r="O61" s="165">
        <f t="shared" si="6"/>
        <v>2075.1</v>
      </c>
      <c r="P61" s="507" t="s">
        <v>575</v>
      </c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39"/>
      <c r="BU61" s="239"/>
      <c r="BV61" s="239"/>
      <c r="BW61" s="239"/>
      <c r="BX61" s="239"/>
      <c r="BY61" s="239"/>
      <c r="BZ61" s="239"/>
      <c r="CA61" s="239"/>
      <c r="CB61" s="239"/>
      <c r="CC61" s="239"/>
      <c r="CD61" s="239"/>
      <c r="CE61" s="239"/>
      <c r="CF61" s="239"/>
      <c r="CG61" s="239"/>
      <c r="CH61" s="239"/>
      <c r="CI61" s="239"/>
      <c r="CJ61" s="239"/>
      <c r="CK61" s="239"/>
      <c r="CL61" s="239"/>
      <c r="CM61" s="239"/>
      <c r="CN61" s="239"/>
      <c r="CO61" s="239"/>
      <c r="CP61" s="239"/>
      <c r="CQ61" s="239"/>
      <c r="CR61" s="239"/>
      <c r="CS61" s="239"/>
      <c r="CT61" s="239"/>
      <c r="CU61" s="239"/>
      <c r="CV61" s="239"/>
      <c r="CW61" s="239"/>
      <c r="CX61" s="239"/>
      <c r="CY61" s="239"/>
      <c r="CZ61" s="239"/>
      <c r="DA61" s="239"/>
      <c r="DB61" s="239"/>
      <c r="DC61" s="239"/>
      <c r="DD61" s="239"/>
      <c r="DE61" s="239"/>
      <c r="DF61" s="239"/>
      <c r="DG61" s="239"/>
      <c r="DH61" s="239"/>
      <c r="DI61" s="239"/>
      <c r="DJ61" s="239"/>
      <c r="DK61" s="239"/>
      <c r="DL61" s="239"/>
      <c r="DM61" s="239"/>
      <c r="DN61" s="239"/>
      <c r="DO61" s="239"/>
      <c r="DP61" s="239"/>
      <c r="DQ61" s="239"/>
      <c r="DR61" s="239"/>
      <c r="DS61" s="239"/>
      <c r="DT61" s="239"/>
      <c r="DU61" s="239"/>
      <c r="DV61" s="239"/>
      <c r="DW61" s="239"/>
      <c r="DX61" s="239"/>
      <c r="DY61" s="239"/>
      <c r="DZ61" s="239"/>
      <c r="EA61" s="239"/>
      <c r="EB61" s="239"/>
      <c r="EC61" s="239"/>
      <c r="ED61" s="239"/>
      <c r="EE61" s="239"/>
      <c r="EF61" s="239"/>
      <c r="EG61" s="239"/>
      <c r="EH61" s="239"/>
      <c r="EI61" s="239"/>
      <c r="EJ61" s="239"/>
      <c r="EK61" s="239"/>
      <c r="EL61" s="239"/>
      <c r="EM61" s="239"/>
      <c r="EN61" s="239"/>
      <c r="EO61" s="239"/>
      <c r="EP61" s="239"/>
      <c r="EQ61" s="239"/>
      <c r="ER61" s="239"/>
      <c r="ES61" s="239"/>
      <c r="ET61" s="239"/>
      <c r="EU61" s="239"/>
      <c r="EV61" s="239"/>
      <c r="EW61" s="239"/>
      <c r="EX61" s="239"/>
      <c r="EY61" s="239"/>
      <c r="EZ61" s="239"/>
      <c r="FA61" s="239"/>
      <c r="FB61" s="239"/>
      <c r="FC61" s="239"/>
      <c r="FD61" s="239"/>
      <c r="FE61" s="239"/>
      <c r="FF61" s="239"/>
      <c r="FG61" s="239"/>
      <c r="FH61" s="239"/>
      <c r="FI61" s="239"/>
      <c r="FJ61" s="239"/>
      <c r="FK61" s="239"/>
      <c r="FL61" s="239"/>
      <c r="FM61" s="239"/>
      <c r="FN61" s="239"/>
      <c r="FO61" s="239"/>
      <c r="FP61" s="239"/>
      <c r="FQ61" s="239"/>
      <c r="FR61" s="239"/>
      <c r="FS61" s="239"/>
      <c r="FT61" s="239"/>
      <c r="FU61" s="239"/>
      <c r="FV61" s="239"/>
      <c r="FW61" s="239"/>
      <c r="FX61" s="239"/>
      <c r="FY61" s="239"/>
      <c r="FZ61" s="239"/>
      <c r="GA61" s="239"/>
      <c r="GB61" s="239"/>
      <c r="GC61" s="239"/>
      <c r="GD61" s="239"/>
      <c r="GE61" s="239"/>
      <c r="GF61" s="239"/>
      <c r="GG61" s="239"/>
      <c r="GH61" s="239"/>
      <c r="GI61" s="239"/>
      <c r="GJ61" s="239"/>
      <c r="GK61" s="239"/>
      <c r="GL61" s="239"/>
      <c r="GM61" s="239"/>
      <c r="GN61" s="239"/>
      <c r="GO61" s="239"/>
      <c r="GP61" s="239"/>
      <c r="GQ61" s="239"/>
      <c r="GR61" s="239"/>
      <c r="GS61" s="239"/>
      <c r="GT61" s="239"/>
      <c r="GU61" s="239"/>
      <c r="GV61" s="239"/>
      <c r="GW61" s="239"/>
      <c r="GX61" s="239"/>
      <c r="GY61" s="239"/>
      <c r="GZ61" s="239"/>
      <c r="HA61" s="239"/>
      <c r="HB61" s="239"/>
      <c r="HC61" s="239"/>
      <c r="HD61" s="239"/>
      <c r="HE61" s="239"/>
      <c r="HF61" s="239"/>
      <c r="HG61" s="239"/>
      <c r="HH61" s="239"/>
      <c r="HI61" s="239"/>
      <c r="HJ61" s="239"/>
      <c r="HK61" s="239"/>
      <c r="HL61" s="239"/>
      <c r="HM61" s="239"/>
      <c r="HN61" s="239"/>
      <c r="HO61" s="239"/>
      <c r="HP61" s="239"/>
      <c r="HQ61" s="239"/>
      <c r="HR61" s="239"/>
      <c r="HS61" s="239"/>
      <c r="HT61" s="239"/>
      <c r="HU61" s="239"/>
      <c r="HV61" s="239"/>
      <c r="HW61" s="239"/>
      <c r="HX61" s="239"/>
      <c r="HY61" s="239"/>
      <c r="HZ61" s="239"/>
      <c r="IA61" s="239"/>
      <c r="IB61" s="239"/>
      <c r="IC61" s="239"/>
      <c r="ID61" s="239"/>
      <c r="IE61" s="239"/>
      <c r="IF61" s="239"/>
      <c r="IG61" s="239"/>
      <c r="IH61" s="239"/>
      <c r="II61" s="239"/>
      <c r="IJ61" s="239"/>
      <c r="IK61" s="239"/>
      <c r="IL61" s="239"/>
      <c r="IM61" s="239"/>
      <c r="IN61" s="239"/>
      <c r="IO61" s="239"/>
      <c r="IP61" s="239"/>
      <c r="IQ61" s="239"/>
      <c r="IR61" s="239"/>
      <c r="IS61" s="239"/>
      <c r="IT61" s="239"/>
      <c r="IU61" s="239"/>
      <c r="IV61" s="239"/>
      <c r="IW61" s="239"/>
      <c r="IX61" s="239"/>
    </row>
    <row r="62" spans="1:258" s="307" customFormat="1" ht="108" customHeight="1" x14ac:dyDescent="0.25">
      <c r="A62" s="403" t="s">
        <v>554</v>
      </c>
      <c r="B62" s="366" t="s">
        <v>552</v>
      </c>
      <c r="C62" s="364" t="s">
        <v>241</v>
      </c>
      <c r="D62" s="365" t="s">
        <v>107</v>
      </c>
      <c r="E62" s="365" t="s">
        <v>309</v>
      </c>
      <c r="F62" s="375" t="s">
        <v>555</v>
      </c>
      <c r="G62" s="365" t="s">
        <v>556</v>
      </c>
      <c r="H62" s="165"/>
      <c r="I62" s="165"/>
      <c r="J62" s="273"/>
      <c r="K62" s="383">
        <v>2.1</v>
      </c>
      <c r="L62" s="165">
        <v>0</v>
      </c>
      <c r="M62" s="165">
        <v>0</v>
      </c>
      <c r="N62" s="297">
        <f t="shared" si="9"/>
        <v>0</v>
      </c>
      <c r="O62" s="165">
        <f t="shared" si="6"/>
        <v>2.1</v>
      </c>
      <c r="P62" s="508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39"/>
      <c r="BU62" s="239"/>
      <c r="BV62" s="239"/>
      <c r="BW62" s="239"/>
      <c r="BX62" s="239"/>
      <c r="BY62" s="239"/>
      <c r="BZ62" s="239"/>
      <c r="CA62" s="239"/>
      <c r="CB62" s="239"/>
      <c r="CC62" s="239"/>
      <c r="CD62" s="239"/>
      <c r="CE62" s="239"/>
      <c r="CF62" s="239"/>
      <c r="CG62" s="239"/>
      <c r="CH62" s="239"/>
      <c r="CI62" s="239"/>
      <c r="CJ62" s="239"/>
      <c r="CK62" s="239"/>
      <c r="CL62" s="239"/>
      <c r="CM62" s="239"/>
      <c r="CN62" s="239"/>
      <c r="CO62" s="239"/>
      <c r="CP62" s="239"/>
      <c r="CQ62" s="239"/>
      <c r="CR62" s="239"/>
      <c r="CS62" s="239"/>
      <c r="CT62" s="239"/>
      <c r="CU62" s="239"/>
      <c r="CV62" s="239"/>
      <c r="CW62" s="239"/>
      <c r="CX62" s="239"/>
      <c r="CY62" s="239"/>
      <c r="CZ62" s="239"/>
      <c r="DA62" s="239"/>
      <c r="DB62" s="239"/>
      <c r="DC62" s="239"/>
      <c r="DD62" s="239"/>
      <c r="DE62" s="239"/>
      <c r="DF62" s="239"/>
      <c r="DG62" s="239"/>
      <c r="DH62" s="239"/>
      <c r="DI62" s="239"/>
      <c r="DJ62" s="239"/>
      <c r="DK62" s="239"/>
      <c r="DL62" s="239"/>
      <c r="DM62" s="239"/>
      <c r="DN62" s="239"/>
      <c r="DO62" s="239"/>
      <c r="DP62" s="239"/>
      <c r="DQ62" s="239"/>
      <c r="DR62" s="239"/>
      <c r="DS62" s="239"/>
      <c r="DT62" s="239"/>
      <c r="DU62" s="239"/>
      <c r="DV62" s="239"/>
      <c r="DW62" s="239"/>
      <c r="DX62" s="239"/>
      <c r="DY62" s="239"/>
      <c r="DZ62" s="239"/>
      <c r="EA62" s="239"/>
      <c r="EB62" s="239"/>
      <c r="EC62" s="239"/>
      <c r="ED62" s="239"/>
      <c r="EE62" s="239"/>
      <c r="EF62" s="239"/>
      <c r="EG62" s="239"/>
      <c r="EH62" s="239"/>
      <c r="EI62" s="239"/>
      <c r="EJ62" s="239"/>
      <c r="EK62" s="239"/>
      <c r="EL62" s="239"/>
      <c r="EM62" s="239"/>
      <c r="EN62" s="239"/>
      <c r="EO62" s="239"/>
      <c r="EP62" s="239"/>
      <c r="EQ62" s="239"/>
      <c r="ER62" s="239"/>
      <c r="ES62" s="239"/>
      <c r="ET62" s="239"/>
      <c r="EU62" s="239"/>
      <c r="EV62" s="239"/>
      <c r="EW62" s="239"/>
      <c r="EX62" s="239"/>
      <c r="EY62" s="239"/>
      <c r="EZ62" s="239"/>
      <c r="FA62" s="239"/>
      <c r="FB62" s="239"/>
      <c r="FC62" s="239"/>
      <c r="FD62" s="239"/>
      <c r="FE62" s="239"/>
      <c r="FF62" s="239"/>
      <c r="FG62" s="239"/>
      <c r="FH62" s="239"/>
      <c r="FI62" s="239"/>
      <c r="FJ62" s="239"/>
      <c r="FK62" s="239"/>
      <c r="FL62" s="239"/>
      <c r="FM62" s="239"/>
      <c r="FN62" s="239"/>
      <c r="FO62" s="239"/>
      <c r="FP62" s="239"/>
      <c r="FQ62" s="239"/>
      <c r="FR62" s="239"/>
      <c r="FS62" s="239"/>
      <c r="FT62" s="239"/>
      <c r="FU62" s="239"/>
      <c r="FV62" s="239"/>
      <c r="FW62" s="239"/>
      <c r="FX62" s="239"/>
      <c r="FY62" s="239"/>
      <c r="FZ62" s="239"/>
      <c r="GA62" s="239"/>
      <c r="GB62" s="239"/>
      <c r="GC62" s="239"/>
      <c r="GD62" s="239"/>
      <c r="GE62" s="239"/>
      <c r="GF62" s="239"/>
      <c r="GG62" s="239"/>
      <c r="GH62" s="239"/>
      <c r="GI62" s="239"/>
      <c r="GJ62" s="239"/>
      <c r="GK62" s="239"/>
      <c r="GL62" s="239"/>
      <c r="GM62" s="239"/>
      <c r="GN62" s="239"/>
      <c r="GO62" s="239"/>
      <c r="GP62" s="239"/>
      <c r="GQ62" s="239"/>
      <c r="GR62" s="239"/>
      <c r="GS62" s="239"/>
      <c r="GT62" s="239"/>
      <c r="GU62" s="239"/>
      <c r="GV62" s="239"/>
      <c r="GW62" s="239"/>
      <c r="GX62" s="239"/>
      <c r="GY62" s="239"/>
      <c r="GZ62" s="239"/>
      <c r="HA62" s="239"/>
      <c r="HB62" s="239"/>
      <c r="HC62" s="239"/>
      <c r="HD62" s="239"/>
      <c r="HE62" s="239"/>
      <c r="HF62" s="239"/>
      <c r="HG62" s="239"/>
      <c r="HH62" s="239"/>
      <c r="HI62" s="239"/>
      <c r="HJ62" s="239"/>
      <c r="HK62" s="239"/>
      <c r="HL62" s="239"/>
      <c r="HM62" s="239"/>
      <c r="HN62" s="239"/>
      <c r="HO62" s="239"/>
      <c r="HP62" s="239"/>
      <c r="HQ62" s="239"/>
      <c r="HR62" s="239"/>
      <c r="HS62" s="239"/>
      <c r="HT62" s="239"/>
      <c r="HU62" s="239"/>
      <c r="HV62" s="239"/>
      <c r="HW62" s="239"/>
      <c r="HX62" s="239"/>
      <c r="HY62" s="239"/>
      <c r="HZ62" s="239"/>
      <c r="IA62" s="239"/>
      <c r="IB62" s="239"/>
      <c r="IC62" s="239"/>
      <c r="ID62" s="239"/>
      <c r="IE62" s="239"/>
      <c r="IF62" s="239"/>
      <c r="IG62" s="239"/>
      <c r="IH62" s="239"/>
      <c r="II62" s="239"/>
      <c r="IJ62" s="239"/>
      <c r="IK62" s="239"/>
      <c r="IL62" s="239"/>
      <c r="IM62" s="239"/>
      <c r="IN62" s="239"/>
      <c r="IO62" s="239"/>
      <c r="IP62" s="239"/>
      <c r="IQ62" s="239"/>
      <c r="IR62" s="239"/>
      <c r="IS62" s="239"/>
      <c r="IT62" s="239"/>
      <c r="IU62" s="239"/>
      <c r="IV62" s="239"/>
      <c r="IW62" s="239"/>
      <c r="IX62" s="239"/>
    </row>
    <row r="63" spans="1:258" s="307" customFormat="1" ht="108" customHeight="1" x14ac:dyDescent="0.25">
      <c r="A63" s="403" t="s">
        <v>589</v>
      </c>
      <c r="B63" s="414" t="s">
        <v>590</v>
      </c>
      <c r="C63" s="411" t="s">
        <v>241</v>
      </c>
      <c r="D63" s="412" t="s">
        <v>107</v>
      </c>
      <c r="E63" s="412" t="s">
        <v>288</v>
      </c>
      <c r="F63" s="375" t="s">
        <v>591</v>
      </c>
      <c r="G63" s="412" t="s">
        <v>549</v>
      </c>
      <c r="H63" s="165"/>
      <c r="I63" s="165"/>
      <c r="J63" s="273"/>
      <c r="K63" s="383">
        <v>77.7</v>
      </c>
      <c r="L63" s="165">
        <v>0</v>
      </c>
      <c r="M63" s="165">
        <v>0</v>
      </c>
      <c r="N63" s="297">
        <v>0</v>
      </c>
      <c r="O63" s="165">
        <f t="shared" si="6"/>
        <v>77.7</v>
      </c>
      <c r="P63" s="415" t="s">
        <v>596</v>
      </c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21"/>
      <c r="BT63" s="239"/>
      <c r="BU63" s="239"/>
      <c r="BV63" s="239"/>
      <c r="BW63" s="239"/>
      <c r="BX63" s="239"/>
      <c r="BY63" s="239"/>
      <c r="BZ63" s="239"/>
      <c r="CA63" s="239"/>
      <c r="CB63" s="239"/>
      <c r="CC63" s="239"/>
      <c r="CD63" s="239"/>
      <c r="CE63" s="239"/>
      <c r="CF63" s="239"/>
      <c r="CG63" s="239"/>
      <c r="CH63" s="239"/>
      <c r="CI63" s="239"/>
      <c r="CJ63" s="239"/>
      <c r="CK63" s="239"/>
      <c r="CL63" s="239"/>
      <c r="CM63" s="239"/>
      <c r="CN63" s="239"/>
      <c r="CO63" s="239"/>
      <c r="CP63" s="239"/>
      <c r="CQ63" s="239"/>
      <c r="CR63" s="239"/>
      <c r="CS63" s="239"/>
      <c r="CT63" s="239"/>
      <c r="CU63" s="239"/>
      <c r="CV63" s="239"/>
      <c r="CW63" s="239"/>
      <c r="CX63" s="239"/>
      <c r="CY63" s="239"/>
      <c r="CZ63" s="239"/>
      <c r="DA63" s="239"/>
      <c r="DB63" s="239"/>
      <c r="DC63" s="239"/>
      <c r="DD63" s="239"/>
      <c r="DE63" s="239"/>
      <c r="DF63" s="239"/>
      <c r="DG63" s="239"/>
      <c r="DH63" s="239"/>
      <c r="DI63" s="239"/>
      <c r="DJ63" s="239"/>
      <c r="DK63" s="239"/>
      <c r="DL63" s="239"/>
      <c r="DM63" s="239"/>
      <c r="DN63" s="239"/>
      <c r="DO63" s="239"/>
      <c r="DP63" s="239"/>
      <c r="DQ63" s="239"/>
      <c r="DR63" s="239"/>
      <c r="DS63" s="239"/>
      <c r="DT63" s="239"/>
      <c r="DU63" s="239"/>
      <c r="DV63" s="239"/>
      <c r="DW63" s="239"/>
      <c r="DX63" s="239"/>
      <c r="DY63" s="239"/>
      <c r="DZ63" s="239"/>
      <c r="EA63" s="239"/>
      <c r="EB63" s="239"/>
      <c r="EC63" s="239"/>
      <c r="ED63" s="239"/>
      <c r="EE63" s="239"/>
      <c r="EF63" s="239"/>
      <c r="EG63" s="239"/>
      <c r="EH63" s="239"/>
      <c r="EI63" s="239"/>
      <c r="EJ63" s="239"/>
      <c r="EK63" s="239"/>
      <c r="EL63" s="239"/>
      <c r="EM63" s="239"/>
      <c r="EN63" s="239"/>
      <c r="EO63" s="239"/>
      <c r="EP63" s="239"/>
      <c r="EQ63" s="239"/>
      <c r="ER63" s="239"/>
      <c r="ES63" s="239"/>
      <c r="ET63" s="239"/>
      <c r="EU63" s="239"/>
      <c r="EV63" s="239"/>
      <c r="EW63" s="239"/>
      <c r="EX63" s="239"/>
      <c r="EY63" s="239"/>
      <c r="EZ63" s="239"/>
      <c r="FA63" s="239"/>
      <c r="FB63" s="239"/>
      <c r="FC63" s="239"/>
      <c r="FD63" s="239"/>
      <c r="FE63" s="239"/>
      <c r="FF63" s="239"/>
      <c r="FG63" s="239"/>
      <c r="FH63" s="239"/>
      <c r="FI63" s="239"/>
      <c r="FJ63" s="239"/>
      <c r="FK63" s="239"/>
      <c r="FL63" s="239"/>
      <c r="FM63" s="239"/>
      <c r="FN63" s="239"/>
      <c r="FO63" s="239"/>
      <c r="FP63" s="239"/>
      <c r="FQ63" s="239"/>
      <c r="FR63" s="239"/>
      <c r="FS63" s="239"/>
      <c r="FT63" s="239"/>
      <c r="FU63" s="239"/>
      <c r="FV63" s="239"/>
      <c r="FW63" s="239"/>
      <c r="FX63" s="239"/>
      <c r="FY63" s="239"/>
      <c r="FZ63" s="239"/>
      <c r="GA63" s="239"/>
      <c r="GB63" s="239"/>
      <c r="GC63" s="239"/>
      <c r="GD63" s="239"/>
      <c r="GE63" s="239"/>
      <c r="GF63" s="239"/>
      <c r="GG63" s="239"/>
      <c r="GH63" s="239"/>
      <c r="GI63" s="239"/>
      <c r="GJ63" s="239"/>
      <c r="GK63" s="239"/>
      <c r="GL63" s="239"/>
      <c r="GM63" s="239"/>
      <c r="GN63" s="239"/>
      <c r="GO63" s="239"/>
      <c r="GP63" s="239"/>
      <c r="GQ63" s="239"/>
      <c r="GR63" s="239"/>
      <c r="GS63" s="239"/>
      <c r="GT63" s="239"/>
      <c r="GU63" s="239"/>
      <c r="GV63" s="239"/>
      <c r="GW63" s="239"/>
      <c r="GX63" s="239"/>
      <c r="GY63" s="239"/>
      <c r="GZ63" s="239"/>
      <c r="HA63" s="239"/>
      <c r="HB63" s="239"/>
      <c r="HC63" s="239"/>
      <c r="HD63" s="239"/>
      <c r="HE63" s="239"/>
      <c r="HF63" s="239"/>
      <c r="HG63" s="239"/>
      <c r="HH63" s="239"/>
      <c r="HI63" s="239"/>
      <c r="HJ63" s="239"/>
      <c r="HK63" s="239"/>
      <c r="HL63" s="239"/>
      <c r="HM63" s="239"/>
      <c r="HN63" s="239"/>
      <c r="HO63" s="239"/>
      <c r="HP63" s="239"/>
      <c r="HQ63" s="239"/>
      <c r="HR63" s="239"/>
      <c r="HS63" s="239"/>
      <c r="HT63" s="239"/>
      <c r="HU63" s="239"/>
      <c r="HV63" s="239"/>
      <c r="HW63" s="239"/>
      <c r="HX63" s="239"/>
      <c r="HY63" s="239"/>
      <c r="HZ63" s="239"/>
      <c r="IA63" s="239"/>
      <c r="IB63" s="239"/>
      <c r="IC63" s="239"/>
      <c r="ID63" s="239"/>
      <c r="IE63" s="239"/>
      <c r="IF63" s="239"/>
      <c r="IG63" s="239"/>
      <c r="IH63" s="239"/>
      <c r="II63" s="239"/>
      <c r="IJ63" s="239"/>
      <c r="IK63" s="239"/>
      <c r="IL63" s="239"/>
      <c r="IM63" s="239"/>
      <c r="IN63" s="239"/>
      <c r="IO63" s="239"/>
      <c r="IP63" s="239"/>
      <c r="IQ63" s="239"/>
      <c r="IR63" s="239"/>
      <c r="IS63" s="239"/>
      <c r="IT63" s="239"/>
      <c r="IU63" s="239"/>
      <c r="IV63" s="239"/>
      <c r="IW63" s="239"/>
      <c r="IX63" s="239"/>
    </row>
    <row r="64" spans="1:258" s="302" customFormat="1" ht="30" customHeight="1" x14ac:dyDescent="0.2">
      <c r="A64" s="207" t="s">
        <v>320</v>
      </c>
      <c r="B64" s="207" t="s">
        <v>321</v>
      </c>
      <c r="C64" s="207"/>
      <c r="D64" s="207"/>
      <c r="E64" s="207"/>
      <c r="F64" s="207"/>
      <c r="G64" s="207"/>
      <c r="H64" s="167"/>
      <c r="I64" s="167"/>
      <c r="J64" s="275"/>
      <c r="K64" s="386"/>
      <c r="L64" s="167"/>
      <c r="M64" s="167"/>
      <c r="N64" s="167"/>
      <c r="O64" s="165"/>
      <c r="P64" s="207"/>
      <c r="Q64" s="301"/>
      <c r="R64" s="301"/>
      <c r="S64" s="301"/>
      <c r="T64" s="301"/>
      <c r="U64" s="301"/>
      <c r="V64" s="301"/>
      <c r="W64" s="301"/>
      <c r="X64" s="301"/>
      <c r="Y64" s="301"/>
      <c r="Z64" s="301"/>
      <c r="AA64" s="301"/>
      <c r="AB64" s="301"/>
      <c r="AC64" s="301"/>
      <c r="AD64" s="301"/>
      <c r="AE64" s="301"/>
      <c r="AF64" s="301"/>
      <c r="AG64" s="301"/>
      <c r="AH64" s="301"/>
      <c r="AI64" s="301"/>
      <c r="AJ64" s="301"/>
      <c r="AK64" s="301"/>
      <c r="AL64" s="301"/>
      <c r="AM64" s="301"/>
      <c r="AN64" s="301"/>
      <c r="AO64" s="301"/>
      <c r="AP64" s="301"/>
      <c r="AQ64" s="301"/>
      <c r="AR64" s="301"/>
      <c r="AS64" s="301"/>
      <c r="AT64" s="301"/>
      <c r="AU64" s="301"/>
      <c r="AV64" s="301"/>
      <c r="AW64" s="301"/>
      <c r="AX64" s="301"/>
      <c r="AY64" s="301"/>
      <c r="AZ64" s="301"/>
      <c r="BA64" s="301"/>
      <c r="BB64" s="301"/>
      <c r="BC64" s="301"/>
      <c r="BD64" s="301"/>
      <c r="BE64" s="301"/>
      <c r="BF64" s="301"/>
      <c r="BG64" s="301"/>
      <c r="BH64" s="301"/>
      <c r="BI64" s="301"/>
      <c r="BJ64" s="301"/>
      <c r="BK64" s="301"/>
      <c r="BL64" s="301"/>
      <c r="BM64" s="301"/>
      <c r="BN64" s="301"/>
      <c r="BO64" s="301"/>
      <c r="BP64" s="301"/>
      <c r="BQ64" s="301"/>
      <c r="BR64" s="301"/>
      <c r="BS64" s="301"/>
    </row>
    <row r="65" spans="1:258" s="302" customFormat="1" ht="123.75" customHeight="1" x14ac:dyDescent="0.2">
      <c r="A65" s="285" t="s">
        <v>40</v>
      </c>
      <c r="B65" s="286" t="s">
        <v>322</v>
      </c>
      <c r="C65" s="287" t="s">
        <v>281</v>
      </c>
      <c r="D65" s="208">
        <v>137</v>
      </c>
      <c r="E65" s="208" t="s">
        <v>282</v>
      </c>
      <c r="F65" s="288" t="s">
        <v>323</v>
      </c>
      <c r="G65" s="233" t="s">
        <v>476</v>
      </c>
      <c r="H65" s="165">
        <v>28.7</v>
      </c>
      <c r="I65" s="165"/>
      <c r="J65" s="273">
        <v>149.9</v>
      </c>
      <c r="K65" s="383">
        <v>138.6</v>
      </c>
      <c r="L65" s="165">
        <v>170</v>
      </c>
      <c r="M65" s="165">
        <v>170</v>
      </c>
      <c r="N65" s="165">
        <f>M65</f>
        <v>170</v>
      </c>
      <c r="O65" s="165">
        <f>SUM(H65:N65)</f>
        <v>827.2</v>
      </c>
      <c r="P65" s="400" t="s">
        <v>527</v>
      </c>
      <c r="Q65" s="303" t="e">
        <f>H65+#REF!+H69+H73</f>
        <v>#REF!</v>
      </c>
      <c r="R65" s="301"/>
      <c r="S65" s="301"/>
      <c r="T65" s="301"/>
      <c r="U65" s="301"/>
      <c r="V65" s="301"/>
      <c r="W65" s="301"/>
      <c r="X65" s="301"/>
      <c r="Y65" s="301"/>
      <c r="Z65" s="301"/>
      <c r="AA65" s="301"/>
      <c r="AB65" s="301"/>
      <c r="AC65" s="301"/>
      <c r="AD65" s="301"/>
      <c r="AE65" s="301"/>
      <c r="AF65" s="301"/>
      <c r="AG65" s="301"/>
      <c r="AH65" s="301"/>
      <c r="AI65" s="301"/>
      <c r="AJ65" s="301"/>
      <c r="AK65" s="301"/>
      <c r="AL65" s="301"/>
      <c r="AM65" s="301"/>
      <c r="AN65" s="301"/>
      <c r="AO65" s="301"/>
      <c r="AP65" s="301"/>
      <c r="AQ65" s="301"/>
      <c r="AR65" s="301"/>
      <c r="AS65" s="301"/>
      <c r="AT65" s="301"/>
      <c r="AU65" s="301"/>
      <c r="AV65" s="301"/>
      <c r="AW65" s="301"/>
      <c r="AX65" s="301"/>
      <c r="AY65" s="301"/>
      <c r="AZ65" s="301"/>
      <c r="BA65" s="301"/>
      <c r="BB65" s="301"/>
      <c r="BC65" s="301"/>
      <c r="BD65" s="301"/>
      <c r="BE65" s="301"/>
      <c r="BF65" s="301"/>
      <c r="BG65" s="301"/>
      <c r="BH65" s="301"/>
      <c r="BI65" s="301"/>
      <c r="BJ65" s="301"/>
      <c r="BK65" s="301"/>
      <c r="BL65" s="301"/>
      <c r="BM65" s="301"/>
      <c r="BN65" s="301"/>
      <c r="BO65" s="301"/>
      <c r="BP65" s="301"/>
      <c r="BQ65" s="301"/>
      <c r="BR65" s="301"/>
      <c r="BS65" s="301"/>
    </row>
    <row r="66" spans="1:258" s="307" customFormat="1" ht="123.75" customHeight="1" x14ac:dyDescent="0.25">
      <c r="A66" s="285" t="s">
        <v>324</v>
      </c>
      <c r="B66" s="286" t="s">
        <v>325</v>
      </c>
      <c r="C66" s="287" t="s">
        <v>241</v>
      </c>
      <c r="D66" s="288" t="s">
        <v>107</v>
      </c>
      <c r="E66" s="288" t="s">
        <v>282</v>
      </c>
      <c r="F66" s="288" t="s">
        <v>326</v>
      </c>
      <c r="G66" s="288" t="s">
        <v>284</v>
      </c>
      <c r="H66" s="165">
        <v>30</v>
      </c>
      <c r="I66" s="165"/>
      <c r="J66" s="273">
        <v>30</v>
      </c>
      <c r="K66" s="383">
        <v>35</v>
      </c>
      <c r="L66" s="165">
        <v>35</v>
      </c>
      <c r="M66" s="165">
        <v>35</v>
      </c>
      <c r="N66" s="165">
        <f t="shared" ref="N66:N84" si="10">M66</f>
        <v>35</v>
      </c>
      <c r="O66" s="165">
        <f t="shared" ref="O66:O67" si="11">SUM(H66:N66)</f>
        <v>200</v>
      </c>
      <c r="P66" s="400" t="s">
        <v>327</v>
      </c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21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  <c r="BF66" s="221"/>
      <c r="BG66" s="221"/>
      <c r="BH66" s="221"/>
      <c r="BI66" s="221"/>
      <c r="BJ66" s="221"/>
      <c r="BK66" s="221"/>
      <c r="BL66" s="221"/>
      <c r="BM66" s="221"/>
      <c r="BN66" s="221"/>
      <c r="BO66" s="221"/>
      <c r="BP66" s="221"/>
      <c r="BQ66" s="221"/>
      <c r="BR66" s="221"/>
      <c r="BS66" s="221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  <c r="DY66" s="239"/>
      <c r="DZ66" s="239"/>
      <c r="EA66" s="239"/>
      <c r="EB66" s="239"/>
      <c r="EC66" s="239"/>
      <c r="ED66" s="239"/>
      <c r="EE66" s="239"/>
      <c r="EF66" s="239"/>
      <c r="EG66" s="239"/>
      <c r="EH66" s="239"/>
      <c r="EI66" s="239"/>
      <c r="EJ66" s="239"/>
      <c r="EK66" s="239"/>
      <c r="EL66" s="239"/>
      <c r="EM66" s="239"/>
      <c r="EN66" s="239"/>
      <c r="EO66" s="239"/>
      <c r="EP66" s="239"/>
      <c r="EQ66" s="239"/>
      <c r="ER66" s="239"/>
      <c r="ES66" s="239"/>
      <c r="ET66" s="239"/>
      <c r="EU66" s="239"/>
      <c r="EV66" s="239"/>
      <c r="EW66" s="239"/>
      <c r="EX66" s="239"/>
      <c r="EY66" s="239"/>
      <c r="EZ66" s="239"/>
      <c r="FA66" s="239"/>
      <c r="FB66" s="239"/>
      <c r="FC66" s="239"/>
      <c r="FD66" s="239"/>
      <c r="FE66" s="239"/>
      <c r="FF66" s="239"/>
      <c r="FG66" s="239"/>
      <c r="FH66" s="239"/>
      <c r="FI66" s="239"/>
      <c r="FJ66" s="239"/>
      <c r="FK66" s="239"/>
      <c r="FL66" s="239"/>
      <c r="FM66" s="239"/>
      <c r="FN66" s="239"/>
      <c r="FO66" s="239"/>
      <c r="FP66" s="239"/>
      <c r="FQ66" s="239"/>
      <c r="FR66" s="239"/>
      <c r="FS66" s="239"/>
      <c r="FT66" s="239"/>
      <c r="FU66" s="239"/>
      <c r="FV66" s="239"/>
      <c r="FW66" s="239"/>
      <c r="FX66" s="239"/>
      <c r="FY66" s="239"/>
      <c r="FZ66" s="239"/>
      <c r="GA66" s="239"/>
      <c r="GB66" s="239"/>
      <c r="GC66" s="239"/>
      <c r="GD66" s="239"/>
      <c r="GE66" s="239"/>
      <c r="GF66" s="239"/>
      <c r="GG66" s="239"/>
      <c r="GH66" s="239"/>
      <c r="GI66" s="239"/>
      <c r="GJ66" s="239"/>
      <c r="GK66" s="239"/>
      <c r="GL66" s="239"/>
      <c r="GM66" s="239"/>
      <c r="GN66" s="239"/>
      <c r="GO66" s="239"/>
      <c r="GP66" s="239"/>
      <c r="GQ66" s="239"/>
      <c r="GR66" s="239"/>
      <c r="GS66" s="239"/>
      <c r="GT66" s="239"/>
      <c r="GU66" s="239"/>
      <c r="GV66" s="239"/>
      <c r="GW66" s="239"/>
      <c r="GX66" s="239"/>
      <c r="GY66" s="239"/>
      <c r="GZ66" s="239"/>
      <c r="HA66" s="239"/>
      <c r="HB66" s="239"/>
      <c r="HC66" s="239"/>
      <c r="HD66" s="239"/>
      <c r="HE66" s="239"/>
      <c r="HF66" s="239"/>
      <c r="HG66" s="239"/>
      <c r="HH66" s="239"/>
      <c r="HI66" s="239"/>
      <c r="HJ66" s="239"/>
      <c r="HK66" s="239"/>
      <c r="HL66" s="239"/>
      <c r="HM66" s="239"/>
      <c r="HN66" s="239"/>
      <c r="HO66" s="239"/>
      <c r="HP66" s="239"/>
      <c r="HQ66" s="239"/>
      <c r="HR66" s="239"/>
      <c r="HS66" s="239"/>
      <c r="HT66" s="239"/>
      <c r="HU66" s="239"/>
      <c r="HV66" s="239"/>
      <c r="HW66" s="239"/>
      <c r="HX66" s="239"/>
      <c r="HY66" s="239"/>
      <c r="HZ66" s="239"/>
      <c r="IA66" s="239"/>
      <c r="IB66" s="239"/>
      <c r="IC66" s="239"/>
      <c r="ID66" s="239"/>
      <c r="IE66" s="239"/>
      <c r="IF66" s="239"/>
      <c r="IG66" s="239"/>
      <c r="IH66" s="239"/>
      <c r="II66" s="239"/>
      <c r="IJ66" s="239"/>
      <c r="IK66" s="239"/>
      <c r="IL66" s="239"/>
      <c r="IM66" s="239"/>
      <c r="IN66" s="239"/>
      <c r="IO66" s="239"/>
      <c r="IP66" s="239"/>
      <c r="IQ66" s="239"/>
      <c r="IR66" s="239"/>
      <c r="IS66" s="239"/>
      <c r="IT66" s="239"/>
      <c r="IU66" s="239"/>
      <c r="IV66" s="239"/>
      <c r="IW66" s="239"/>
      <c r="IX66" s="239"/>
    </row>
    <row r="67" spans="1:258" s="307" customFormat="1" ht="123.75" customHeight="1" x14ac:dyDescent="0.25">
      <c r="A67" s="285" t="s">
        <v>480</v>
      </c>
      <c r="B67" s="286" t="s">
        <v>481</v>
      </c>
      <c r="C67" s="287" t="s">
        <v>241</v>
      </c>
      <c r="D67" s="288" t="s">
        <v>107</v>
      </c>
      <c r="E67" s="288" t="s">
        <v>475</v>
      </c>
      <c r="F67" s="288" t="s">
        <v>483</v>
      </c>
      <c r="G67" s="288" t="s">
        <v>551</v>
      </c>
      <c r="H67" s="165">
        <v>0</v>
      </c>
      <c r="I67" s="165"/>
      <c r="J67" s="273">
        <v>0</v>
      </c>
      <c r="K67" s="383">
        <v>50</v>
      </c>
      <c r="L67" s="165">
        <v>50</v>
      </c>
      <c r="M67" s="165">
        <v>50</v>
      </c>
      <c r="N67" s="165">
        <f t="shared" si="10"/>
        <v>50</v>
      </c>
      <c r="O67" s="165">
        <f t="shared" si="11"/>
        <v>200</v>
      </c>
      <c r="P67" s="400" t="s">
        <v>497</v>
      </c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21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  <c r="BF67" s="221"/>
      <c r="BG67" s="221"/>
      <c r="BH67" s="221"/>
      <c r="BI67" s="221"/>
      <c r="BJ67" s="221"/>
      <c r="BK67" s="221"/>
      <c r="BL67" s="221"/>
      <c r="BM67" s="221"/>
      <c r="BN67" s="221"/>
      <c r="BO67" s="221"/>
      <c r="BP67" s="221"/>
      <c r="BQ67" s="221"/>
      <c r="BR67" s="221"/>
      <c r="BS67" s="221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  <c r="DY67" s="239"/>
      <c r="DZ67" s="239"/>
      <c r="EA67" s="239"/>
      <c r="EB67" s="239"/>
      <c r="EC67" s="239"/>
      <c r="ED67" s="239"/>
      <c r="EE67" s="239"/>
      <c r="EF67" s="239"/>
      <c r="EG67" s="239"/>
      <c r="EH67" s="239"/>
      <c r="EI67" s="239"/>
      <c r="EJ67" s="239"/>
      <c r="EK67" s="239"/>
      <c r="EL67" s="239"/>
      <c r="EM67" s="239"/>
      <c r="EN67" s="239"/>
      <c r="EO67" s="239"/>
      <c r="EP67" s="239"/>
      <c r="EQ67" s="239"/>
      <c r="ER67" s="239"/>
      <c r="ES67" s="239"/>
      <c r="ET67" s="239"/>
      <c r="EU67" s="239"/>
      <c r="EV67" s="239"/>
      <c r="EW67" s="239"/>
      <c r="EX67" s="239"/>
      <c r="EY67" s="239"/>
      <c r="EZ67" s="239"/>
      <c r="FA67" s="239"/>
      <c r="FB67" s="239"/>
      <c r="FC67" s="239"/>
      <c r="FD67" s="239"/>
      <c r="FE67" s="239"/>
      <c r="FF67" s="239"/>
      <c r="FG67" s="239"/>
      <c r="FH67" s="239"/>
      <c r="FI67" s="239"/>
      <c r="FJ67" s="239"/>
      <c r="FK67" s="239"/>
      <c r="FL67" s="239"/>
      <c r="FM67" s="239"/>
      <c r="FN67" s="239"/>
      <c r="FO67" s="239"/>
      <c r="FP67" s="239"/>
      <c r="FQ67" s="239"/>
      <c r="FR67" s="239"/>
      <c r="FS67" s="239"/>
      <c r="FT67" s="239"/>
      <c r="FU67" s="239"/>
      <c r="FV67" s="239"/>
      <c r="FW67" s="239"/>
      <c r="FX67" s="239"/>
      <c r="FY67" s="239"/>
      <c r="FZ67" s="239"/>
      <c r="GA67" s="239"/>
      <c r="GB67" s="239"/>
      <c r="GC67" s="239"/>
      <c r="GD67" s="239"/>
      <c r="GE67" s="239"/>
      <c r="GF67" s="239"/>
      <c r="GG67" s="239"/>
      <c r="GH67" s="239"/>
      <c r="GI67" s="239"/>
      <c r="GJ67" s="239"/>
      <c r="GK67" s="239"/>
      <c r="GL67" s="239"/>
      <c r="GM67" s="239"/>
      <c r="GN67" s="239"/>
      <c r="GO67" s="239"/>
      <c r="GP67" s="239"/>
      <c r="GQ67" s="239"/>
      <c r="GR67" s="239"/>
      <c r="GS67" s="239"/>
      <c r="GT67" s="239"/>
      <c r="GU67" s="239"/>
      <c r="GV67" s="239"/>
      <c r="GW67" s="239"/>
      <c r="GX67" s="239"/>
      <c r="GY67" s="239"/>
      <c r="GZ67" s="239"/>
      <c r="HA67" s="239"/>
      <c r="HB67" s="239"/>
      <c r="HC67" s="239"/>
      <c r="HD67" s="239"/>
      <c r="HE67" s="239"/>
      <c r="HF67" s="239"/>
      <c r="HG67" s="239"/>
      <c r="HH67" s="239"/>
      <c r="HI67" s="239"/>
      <c r="HJ67" s="239"/>
      <c r="HK67" s="239"/>
      <c r="HL67" s="239"/>
      <c r="HM67" s="239"/>
      <c r="HN67" s="239"/>
      <c r="HO67" s="239"/>
      <c r="HP67" s="239"/>
      <c r="HQ67" s="239"/>
      <c r="HR67" s="239"/>
      <c r="HS67" s="239"/>
      <c r="HT67" s="239"/>
      <c r="HU67" s="239"/>
      <c r="HV67" s="239"/>
      <c r="HW67" s="239"/>
      <c r="HX67" s="239"/>
      <c r="HY67" s="239"/>
      <c r="HZ67" s="239"/>
      <c r="IA67" s="239"/>
      <c r="IB67" s="239"/>
      <c r="IC67" s="239"/>
      <c r="ID67" s="239"/>
      <c r="IE67" s="239"/>
      <c r="IF67" s="239"/>
      <c r="IG67" s="239"/>
      <c r="IH67" s="239"/>
      <c r="II67" s="239"/>
      <c r="IJ67" s="239"/>
      <c r="IK67" s="239"/>
      <c r="IL67" s="239"/>
      <c r="IM67" s="239"/>
      <c r="IN67" s="239"/>
      <c r="IO67" s="239"/>
      <c r="IP67" s="239"/>
      <c r="IQ67" s="239"/>
      <c r="IR67" s="239"/>
      <c r="IS67" s="239"/>
      <c r="IT67" s="239"/>
      <c r="IU67" s="239"/>
      <c r="IV67" s="239"/>
      <c r="IW67" s="239"/>
      <c r="IX67" s="239"/>
    </row>
    <row r="68" spans="1:258" s="307" customFormat="1" ht="24.75" customHeight="1" x14ac:dyDescent="0.3">
      <c r="A68" s="532" t="s">
        <v>328</v>
      </c>
      <c r="B68" s="532"/>
      <c r="C68" s="532"/>
      <c r="D68" s="532"/>
      <c r="E68" s="532"/>
      <c r="F68" s="532"/>
      <c r="G68" s="532"/>
      <c r="H68" s="168"/>
      <c r="I68" s="168"/>
      <c r="J68" s="276"/>
      <c r="K68" s="387"/>
      <c r="L68" s="168"/>
      <c r="M68" s="168"/>
      <c r="N68" s="165">
        <f t="shared" si="10"/>
        <v>0</v>
      </c>
      <c r="O68" s="165">
        <f t="shared" si="2"/>
        <v>0</v>
      </c>
      <c r="P68" s="208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21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  <c r="BF68" s="221"/>
      <c r="BG68" s="221"/>
      <c r="BH68" s="221"/>
      <c r="BI68" s="221"/>
      <c r="BJ68" s="221"/>
      <c r="BK68" s="221"/>
      <c r="BL68" s="221"/>
      <c r="BM68" s="221"/>
      <c r="BN68" s="221"/>
      <c r="BO68" s="221"/>
      <c r="BP68" s="221"/>
      <c r="BQ68" s="221"/>
      <c r="BR68" s="221"/>
      <c r="BS68" s="221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  <c r="DY68" s="239"/>
      <c r="DZ68" s="239"/>
      <c r="EA68" s="239"/>
      <c r="EB68" s="239"/>
      <c r="EC68" s="239"/>
      <c r="ED68" s="239"/>
      <c r="EE68" s="239"/>
      <c r="EF68" s="239"/>
      <c r="EG68" s="239"/>
      <c r="EH68" s="239"/>
      <c r="EI68" s="239"/>
      <c r="EJ68" s="239"/>
      <c r="EK68" s="239"/>
      <c r="EL68" s="239"/>
      <c r="EM68" s="239"/>
      <c r="EN68" s="239"/>
      <c r="EO68" s="239"/>
      <c r="EP68" s="239"/>
      <c r="EQ68" s="239"/>
      <c r="ER68" s="239"/>
      <c r="ES68" s="239"/>
      <c r="ET68" s="239"/>
      <c r="EU68" s="239"/>
      <c r="EV68" s="239"/>
      <c r="EW68" s="239"/>
      <c r="EX68" s="239"/>
      <c r="EY68" s="239"/>
      <c r="EZ68" s="239"/>
      <c r="FA68" s="239"/>
      <c r="FB68" s="239"/>
      <c r="FC68" s="239"/>
      <c r="FD68" s="239"/>
      <c r="FE68" s="239"/>
      <c r="FF68" s="239"/>
      <c r="FG68" s="239"/>
      <c r="FH68" s="239"/>
      <c r="FI68" s="239"/>
      <c r="FJ68" s="239"/>
      <c r="FK68" s="239"/>
      <c r="FL68" s="239"/>
      <c r="FM68" s="239"/>
      <c r="FN68" s="239"/>
      <c r="FO68" s="239"/>
      <c r="FP68" s="239"/>
      <c r="FQ68" s="239"/>
      <c r="FR68" s="239"/>
      <c r="FS68" s="239"/>
      <c r="FT68" s="239"/>
      <c r="FU68" s="239"/>
      <c r="FV68" s="239"/>
      <c r="FW68" s="239"/>
      <c r="FX68" s="239"/>
      <c r="FY68" s="239"/>
      <c r="FZ68" s="239"/>
      <c r="GA68" s="239"/>
      <c r="GB68" s="239"/>
      <c r="GC68" s="239"/>
      <c r="GD68" s="239"/>
      <c r="GE68" s="239"/>
      <c r="GF68" s="239"/>
      <c r="GG68" s="239"/>
      <c r="GH68" s="239"/>
      <c r="GI68" s="239"/>
      <c r="GJ68" s="239"/>
      <c r="GK68" s="239"/>
      <c r="GL68" s="239"/>
      <c r="GM68" s="239"/>
      <c r="GN68" s="239"/>
      <c r="GO68" s="239"/>
      <c r="GP68" s="239"/>
      <c r="GQ68" s="239"/>
      <c r="GR68" s="239"/>
      <c r="GS68" s="239"/>
      <c r="GT68" s="239"/>
      <c r="GU68" s="239"/>
      <c r="GV68" s="239"/>
      <c r="GW68" s="239"/>
      <c r="GX68" s="239"/>
      <c r="GY68" s="239"/>
      <c r="GZ68" s="239"/>
      <c r="HA68" s="239"/>
      <c r="HB68" s="239"/>
      <c r="HC68" s="239"/>
      <c r="HD68" s="239"/>
      <c r="HE68" s="239"/>
      <c r="HF68" s="239"/>
      <c r="HG68" s="239"/>
      <c r="HH68" s="239"/>
      <c r="HI68" s="239"/>
      <c r="HJ68" s="239"/>
      <c r="HK68" s="239"/>
      <c r="HL68" s="239"/>
      <c r="HM68" s="239"/>
      <c r="HN68" s="239"/>
      <c r="HO68" s="239"/>
      <c r="HP68" s="239"/>
      <c r="HQ68" s="239"/>
      <c r="HR68" s="239"/>
      <c r="HS68" s="239"/>
      <c r="HT68" s="239"/>
      <c r="HU68" s="239"/>
      <c r="HV68" s="239"/>
      <c r="HW68" s="239"/>
      <c r="HX68" s="239"/>
      <c r="HY68" s="239"/>
      <c r="HZ68" s="239"/>
      <c r="IA68" s="239"/>
      <c r="IB68" s="239"/>
      <c r="IC68" s="239"/>
      <c r="ID68" s="239"/>
      <c r="IE68" s="239"/>
      <c r="IF68" s="239"/>
      <c r="IG68" s="239"/>
      <c r="IH68" s="239"/>
      <c r="II68" s="239"/>
      <c r="IJ68" s="239"/>
      <c r="IK68" s="239"/>
      <c r="IL68" s="239"/>
      <c r="IM68" s="239"/>
      <c r="IN68" s="239"/>
      <c r="IO68" s="239"/>
      <c r="IP68" s="239"/>
      <c r="IQ68" s="239"/>
      <c r="IR68" s="239"/>
      <c r="IS68" s="239"/>
      <c r="IT68" s="239"/>
      <c r="IU68" s="239"/>
      <c r="IV68" s="239"/>
      <c r="IW68" s="239"/>
      <c r="IX68" s="239"/>
    </row>
    <row r="69" spans="1:258" s="307" customFormat="1" ht="72" customHeight="1" x14ac:dyDescent="0.25">
      <c r="A69" s="285" t="s">
        <v>43</v>
      </c>
      <c r="B69" s="286" t="s">
        <v>329</v>
      </c>
      <c r="C69" s="287" t="s">
        <v>281</v>
      </c>
      <c r="D69" s="288" t="s">
        <v>107</v>
      </c>
      <c r="E69" s="288" t="s">
        <v>282</v>
      </c>
      <c r="F69" s="288" t="s">
        <v>330</v>
      </c>
      <c r="G69" s="287" t="s">
        <v>484</v>
      </c>
      <c r="H69" s="165">
        <v>60</v>
      </c>
      <c r="I69" s="165"/>
      <c r="J69" s="273">
        <v>60</v>
      </c>
      <c r="K69" s="383">
        <v>65</v>
      </c>
      <c r="L69" s="165">
        <v>65</v>
      </c>
      <c r="M69" s="165">
        <v>65</v>
      </c>
      <c r="N69" s="165">
        <f t="shared" si="10"/>
        <v>65</v>
      </c>
      <c r="O69" s="165">
        <f>SUM(H69:N69)</f>
        <v>380</v>
      </c>
      <c r="P69" s="400" t="s">
        <v>331</v>
      </c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21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  <c r="BF69" s="221"/>
      <c r="BG69" s="221"/>
      <c r="BH69" s="221"/>
      <c r="BI69" s="221"/>
      <c r="BJ69" s="221"/>
      <c r="BK69" s="221"/>
      <c r="BL69" s="221"/>
      <c r="BM69" s="221"/>
      <c r="BN69" s="221"/>
      <c r="BO69" s="221"/>
      <c r="BP69" s="221"/>
      <c r="BQ69" s="221"/>
      <c r="BR69" s="221"/>
      <c r="BS69" s="221"/>
      <c r="BT69" s="239"/>
      <c r="BU69" s="239"/>
      <c r="BV69" s="239"/>
      <c r="BW69" s="239"/>
      <c r="BX69" s="239"/>
      <c r="BY69" s="239"/>
      <c r="BZ69" s="239"/>
      <c r="CA69" s="239"/>
      <c r="CB69" s="239"/>
      <c r="CC69" s="239"/>
      <c r="CD69" s="239"/>
      <c r="CE69" s="239"/>
      <c r="CF69" s="239"/>
      <c r="CG69" s="239"/>
      <c r="CH69" s="239"/>
      <c r="CI69" s="239"/>
      <c r="CJ69" s="239"/>
      <c r="CK69" s="239"/>
      <c r="CL69" s="239"/>
      <c r="CM69" s="239"/>
      <c r="CN69" s="239"/>
      <c r="CO69" s="239"/>
      <c r="CP69" s="239"/>
      <c r="CQ69" s="239"/>
      <c r="CR69" s="239"/>
      <c r="CS69" s="239"/>
      <c r="CT69" s="239"/>
      <c r="CU69" s="239"/>
      <c r="CV69" s="239"/>
      <c r="CW69" s="239"/>
      <c r="CX69" s="239"/>
      <c r="CY69" s="239"/>
      <c r="CZ69" s="239"/>
      <c r="DA69" s="239"/>
      <c r="DB69" s="239"/>
      <c r="DC69" s="239"/>
      <c r="DD69" s="239"/>
      <c r="DE69" s="239"/>
      <c r="DF69" s="239"/>
      <c r="DG69" s="239"/>
      <c r="DH69" s="239"/>
      <c r="DI69" s="239"/>
      <c r="DJ69" s="239"/>
      <c r="DK69" s="239"/>
      <c r="DL69" s="239"/>
      <c r="DM69" s="239"/>
      <c r="DN69" s="239"/>
      <c r="DO69" s="239"/>
      <c r="DP69" s="239"/>
      <c r="DQ69" s="239"/>
      <c r="DR69" s="239"/>
      <c r="DS69" s="239"/>
      <c r="DT69" s="239"/>
      <c r="DU69" s="239"/>
      <c r="DV69" s="239"/>
      <c r="DW69" s="239"/>
      <c r="DX69" s="239"/>
      <c r="DY69" s="239"/>
      <c r="DZ69" s="239"/>
      <c r="EA69" s="239"/>
      <c r="EB69" s="239"/>
      <c r="EC69" s="239"/>
      <c r="ED69" s="239"/>
      <c r="EE69" s="239"/>
      <c r="EF69" s="239"/>
      <c r="EG69" s="239"/>
      <c r="EH69" s="239"/>
      <c r="EI69" s="239"/>
      <c r="EJ69" s="239"/>
      <c r="EK69" s="239"/>
      <c r="EL69" s="239"/>
      <c r="EM69" s="239"/>
      <c r="EN69" s="239"/>
      <c r="EO69" s="239"/>
      <c r="EP69" s="239"/>
      <c r="EQ69" s="239"/>
      <c r="ER69" s="239"/>
      <c r="ES69" s="239"/>
      <c r="ET69" s="239"/>
      <c r="EU69" s="239"/>
      <c r="EV69" s="239"/>
      <c r="EW69" s="239"/>
      <c r="EX69" s="239"/>
      <c r="EY69" s="239"/>
      <c r="EZ69" s="239"/>
      <c r="FA69" s="239"/>
      <c r="FB69" s="239"/>
      <c r="FC69" s="239"/>
      <c r="FD69" s="239"/>
      <c r="FE69" s="239"/>
      <c r="FF69" s="239"/>
      <c r="FG69" s="239"/>
      <c r="FH69" s="239"/>
      <c r="FI69" s="239"/>
      <c r="FJ69" s="239"/>
      <c r="FK69" s="239"/>
      <c r="FL69" s="239"/>
      <c r="FM69" s="239"/>
      <c r="FN69" s="239"/>
      <c r="FO69" s="239"/>
      <c r="FP69" s="239"/>
      <c r="FQ69" s="239"/>
      <c r="FR69" s="239"/>
      <c r="FS69" s="239"/>
      <c r="FT69" s="239"/>
      <c r="FU69" s="239"/>
      <c r="FV69" s="239"/>
      <c r="FW69" s="239"/>
      <c r="FX69" s="239"/>
      <c r="FY69" s="239"/>
      <c r="FZ69" s="239"/>
      <c r="GA69" s="239"/>
      <c r="GB69" s="239"/>
      <c r="GC69" s="239"/>
      <c r="GD69" s="239"/>
      <c r="GE69" s="239"/>
      <c r="GF69" s="239"/>
      <c r="GG69" s="239"/>
      <c r="GH69" s="239"/>
      <c r="GI69" s="239"/>
      <c r="GJ69" s="239"/>
      <c r="GK69" s="239"/>
      <c r="GL69" s="239"/>
      <c r="GM69" s="239"/>
      <c r="GN69" s="239"/>
      <c r="GO69" s="239"/>
      <c r="GP69" s="239"/>
      <c r="GQ69" s="239"/>
      <c r="GR69" s="239"/>
      <c r="GS69" s="239"/>
      <c r="GT69" s="239"/>
      <c r="GU69" s="239"/>
      <c r="GV69" s="239"/>
      <c r="GW69" s="239"/>
      <c r="GX69" s="239"/>
      <c r="GY69" s="239"/>
      <c r="GZ69" s="239"/>
      <c r="HA69" s="239"/>
      <c r="HB69" s="239"/>
      <c r="HC69" s="239"/>
      <c r="HD69" s="239"/>
      <c r="HE69" s="239"/>
      <c r="HF69" s="239"/>
      <c r="HG69" s="239"/>
      <c r="HH69" s="239"/>
      <c r="HI69" s="239"/>
      <c r="HJ69" s="239"/>
      <c r="HK69" s="239"/>
      <c r="HL69" s="239"/>
      <c r="HM69" s="239"/>
      <c r="HN69" s="239"/>
      <c r="HO69" s="239"/>
      <c r="HP69" s="239"/>
      <c r="HQ69" s="239"/>
      <c r="HR69" s="239"/>
      <c r="HS69" s="239"/>
      <c r="HT69" s="239"/>
      <c r="HU69" s="239"/>
      <c r="HV69" s="239"/>
      <c r="HW69" s="239"/>
      <c r="HX69" s="239"/>
      <c r="HY69" s="239"/>
      <c r="HZ69" s="239"/>
      <c r="IA69" s="239"/>
      <c r="IB69" s="239"/>
      <c r="IC69" s="239"/>
      <c r="ID69" s="239"/>
      <c r="IE69" s="239"/>
      <c r="IF69" s="239"/>
      <c r="IG69" s="239"/>
      <c r="IH69" s="239"/>
      <c r="II69" s="239"/>
      <c r="IJ69" s="239"/>
      <c r="IK69" s="239"/>
      <c r="IL69" s="239"/>
      <c r="IM69" s="239"/>
      <c r="IN69" s="239"/>
      <c r="IO69" s="239"/>
      <c r="IP69" s="239"/>
      <c r="IQ69" s="239"/>
      <c r="IR69" s="239"/>
      <c r="IS69" s="239"/>
      <c r="IT69" s="239"/>
      <c r="IU69" s="239"/>
      <c r="IV69" s="239"/>
      <c r="IW69" s="239"/>
      <c r="IX69" s="239"/>
    </row>
    <row r="70" spans="1:258" s="307" customFormat="1" ht="71.25" customHeight="1" x14ac:dyDescent="0.25">
      <c r="A70" s="285" t="s">
        <v>332</v>
      </c>
      <c r="B70" s="286" t="s">
        <v>333</v>
      </c>
      <c r="C70" s="287" t="s">
        <v>281</v>
      </c>
      <c r="D70" s="288" t="s">
        <v>107</v>
      </c>
      <c r="E70" s="288" t="s">
        <v>282</v>
      </c>
      <c r="F70" s="288" t="s">
        <v>334</v>
      </c>
      <c r="G70" s="287">
        <v>240</v>
      </c>
      <c r="H70" s="169">
        <v>175</v>
      </c>
      <c r="I70" s="169"/>
      <c r="J70" s="295">
        <v>175</v>
      </c>
      <c r="K70" s="388">
        <v>163.69999999999999</v>
      </c>
      <c r="L70" s="169">
        <v>180</v>
      </c>
      <c r="M70" s="169">
        <v>180</v>
      </c>
      <c r="N70" s="165">
        <f t="shared" si="10"/>
        <v>180</v>
      </c>
      <c r="O70" s="165">
        <f t="shared" ref="O70:O75" si="12">SUM(H70:N70)</f>
        <v>1053.7</v>
      </c>
      <c r="P70" s="400" t="s">
        <v>335</v>
      </c>
      <c r="Q70" s="304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  <c r="BF70" s="221"/>
      <c r="BG70" s="221"/>
      <c r="BH70" s="221"/>
      <c r="BI70" s="221"/>
      <c r="BJ70" s="221"/>
      <c r="BK70" s="221"/>
      <c r="BL70" s="221"/>
      <c r="BM70" s="221"/>
      <c r="BN70" s="221"/>
      <c r="BO70" s="221"/>
      <c r="BP70" s="221"/>
      <c r="BQ70" s="221"/>
      <c r="BR70" s="221"/>
      <c r="BS70" s="221"/>
      <c r="BT70" s="239"/>
      <c r="BU70" s="239"/>
      <c r="BV70" s="239"/>
      <c r="BW70" s="239"/>
      <c r="BX70" s="239"/>
      <c r="BY70" s="239"/>
      <c r="BZ70" s="239"/>
      <c r="CA70" s="239"/>
      <c r="CB70" s="239"/>
      <c r="CC70" s="239"/>
      <c r="CD70" s="239"/>
      <c r="CE70" s="239"/>
      <c r="CF70" s="239"/>
      <c r="CG70" s="239"/>
      <c r="CH70" s="239"/>
      <c r="CI70" s="239"/>
      <c r="CJ70" s="239"/>
      <c r="CK70" s="239"/>
      <c r="CL70" s="239"/>
      <c r="CM70" s="239"/>
      <c r="CN70" s="239"/>
      <c r="CO70" s="239"/>
      <c r="CP70" s="239"/>
      <c r="CQ70" s="239"/>
      <c r="CR70" s="239"/>
      <c r="CS70" s="239"/>
      <c r="CT70" s="239"/>
      <c r="CU70" s="239"/>
      <c r="CV70" s="239"/>
      <c r="CW70" s="239"/>
      <c r="CX70" s="239"/>
      <c r="CY70" s="239"/>
      <c r="CZ70" s="239"/>
      <c r="DA70" s="239"/>
      <c r="DB70" s="239"/>
      <c r="DC70" s="239"/>
      <c r="DD70" s="239"/>
      <c r="DE70" s="239"/>
      <c r="DF70" s="239"/>
      <c r="DG70" s="239"/>
      <c r="DH70" s="239"/>
      <c r="DI70" s="239"/>
      <c r="DJ70" s="239"/>
      <c r="DK70" s="239"/>
      <c r="DL70" s="239"/>
      <c r="DM70" s="239"/>
      <c r="DN70" s="239"/>
      <c r="DO70" s="239"/>
      <c r="DP70" s="239"/>
      <c r="DQ70" s="239"/>
      <c r="DR70" s="239"/>
      <c r="DS70" s="239"/>
      <c r="DT70" s="239"/>
      <c r="DU70" s="239"/>
      <c r="DV70" s="239"/>
      <c r="DW70" s="239"/>
      <c r="DX70" s="239"/>
      <c r="DY70" s="239"/>
      <c r="DZ70" s="239"/>
      <c r="EA70" s="239"/>
      <c r="EB70" s="239"/>
      <c r="EC70" s="239"/>
      <c r="ED70" s="239"/>
      <c r="EE70" s="239"/>
      <c r="EF70" s="239"/>
      <c r="EG70" s="239"/>
      <c r="EH70" s="239"/>
      <c r="EI70" s="239"/>
      <c r="EJ70" s="239"/>
      <c r="EK70" s="239"/>
      <c r="EL70" s="239"/>
      <c r="EM70" s="239"/>
      <c r="EN70" s="239"/>
      <c r="EO70" s="239"/>
      <c r="EP70" s="239"/>
      <c r="EQ70" s="239"/>
      <c r="ER70" s="239"/>
      <c r="ES70" s="239"/>
      <c r="ET70" s="239"/>
      <c r="EU70" s="239"/>
      <c r="EV70" s="239"/>
      <c r="EW70" s="239"/>
      <c r="EX70" s="239"/>
      <c r="EY70" s="239"/>
      <c r="EZ70" s="239"/>
      <c r="FA70" s="239"/>
      <c r="FB70" s="239"/>
      <c r="FC70" s="239"/>
      <c r="FD70" s="239"/>
      <c r="FE70" s="239"/>
      <c r="FF70" s="239"/>
      <c r="FG70" s="239"/>
      <c r="FH70" s="239"/>
      <c r="FI70" s="239"/>
      <c r="FJ70" s="239"/>
      <c r="FK70" s="239"/>
      <c r="FL70" s="239"/>
      <c r="FM70" s="239"/>
      <c r="FN70" s="239"/>
      <c r="FO70" s="239"/>
      <c r="FP70" s="239"/>
      <c r="FQ70" s="239"/>
      <c r="FR70" s="239"/>
      <c r="FS70" s="239"/>
      <c r="FT70" s="239"/>
      <c r="FU70" s="239"/>
      <c r="FV70" s="239"/>
      <c r="FW70" s="239"/>
      <c r="FX70" s="239"/>
      <c r="FY70" s="239"/>
      <c r="FZ70" s="239"/>
      <c r="GA70" s="239"/>
      <c r="GB70" s="239"/>
      <c r="GC70" s="239"/>
      <c r="GD70" s="239"/>
      <c r="GE70" s="239"/>
      <c r="GF70" s="239"/>
      <c r="GG70" s="239"/>
      <c r="GH70" s="239"/>
      <c r="GI70" s="239"/>
      <c r="GJ70" s="239"/>
      <c r="GK70" s="239"/>
      <c r="GL70" s="239"/>
      <c r="GM70" s="239"/>
      <c r="GN70" s="239"/>
      <c r="GO70" s="239"/>
      <c r="GP70" s="239"/>
      <c r="GQ70" s="239"/>
      <c r="GR70" s="239"/>
      <c r="GS70" s="239"/>
      <c r="GT70" s="239"/>
      <c r="GU70" s="239"/>
      <c r="GV70" s="239"/>
      <c r="GW70" s="239"/>
      <c r="GX70" s="239"/>
      <c r="GY70" s="239"/>
      <c r="GZ70" s="239"/>
      <c r="HA70" s="239"/>
      <c r="HB70" s="239"/>
      <c r="HC70" s="239"/>
      <c r="HD70" s="239"/>
      <c r="HE70" s="239"/>
      <c r="HF70" s="239"/>
      <c r="HG70" s="239"/>
      <c r="HH70" s="239"/>
      <c r="HI70" s="239"/>
      <c r="HJ70" s="239"/>
      <c r="HK70" s="239"/>
      <c r="HL70" s="239"/>
      <c r="HM70" s="239"/>
      <c r="HN70" s="239"/>
      <c r="HO70" s="239"/>
      <c r="HP70" s="239"/>
      <c r="HQ70" s="239"/>
      <c r="HR70" s="239"/>
      <c r="HS70" s="239"/>
      <c r="HT70" s="239"/>
      <c r="HU70" s="239"/>
      <c r="HV70" s="239"/>
      <c r="HW70" s="239"/>
      <c r="HX70" s="239"/>
      <c r="HY70" s="239"/>
      <c r="HZ70" s="239"/>
      <c r="IA70" s="239"/>
      <c r="IB70" s="239"/>
      <c r="IC70" s="239"/>
      <c r="ID70" s="239"/>
      <c r="IE70" s="239"/>
      <c r="IF70" s="239"/>
      <c r="IG70" s="239"/>
      <c r="IH70" s="239"/>
      <c r="II70" s="239"/>
      <c r="IJ70" s="239"/>
      <c r="IK70" s="239"/>
      <c r="IL70" s="239"/>
      <c r="IM70" s="239"/>
      <c r="IN70" s="239"/>
      <c r="IO70" s="239"/>
      <c r="IP70" s="239"/>
      <c r="IQ70" s="239"/>
      <c r="IR70" s="239"/>
      <c r="IS70" s="239"/>
      <c r="IT70" s="239"/>
      <c r="IU70" s="239"/>
      <c r="IV70" s="239"/>
      <c r="IW70" s="239"/>
      <c r="IX70" s="239"/>
    </row>
    <row r="71" spans="1:258" s="307" customFormat="1" ht="109.5" customHeight="1" x14ac:dyDescent="0.25">
      <c r="A71" s="285" t="s">
        <v>336</v>
      </c>
      <c r="B71" s="286" t="s">
        <v>337</v>
      </c>
      <c r="C71" s="287" t="s">
        <v>281</v>
      </c>
      <c r="D71" s="288" t="s">
        <v>107</v>
      </c>
      <c r="E71" s="288" t="s">
        <v>338</v>
      </c>
      <c r="F71" s="288" t="s">
        <v>339</v>
      </c>
      <c r="G71" s="288" t="s">
        <v>340</v>
      </c>
      <c r="H71" s="169">
        <v>2287.5</v>
      </c>
      <c r="I71" s="169"/>
      <c r="J71" s="295">
        <v>0</v>
      </c>
      <c r="K71" s="388">
        <v>0</v>
      </c>
      <c r="L71" s="169">
        <v>0</v>
      </c>
      <c r="M71" s="169">
        <v>0</v>
      </c>
      <c r="N71" s="165">
        <f t="shared" si="10"/>
        <v>0</v>
      </c>
      <c r="O71" s="165">
        <f t="shared" si="12"/>
        <v>2287.5</v>
      </c>
      <c r="P71" s="506" t="s">
        <v>576</v>
      </c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  <c r="BF71" s="221"/>
      <c r="BG71" s="221"/>
      <c r="BH71" s="221"/>
      <c r="BI71" s="221"/>
      <c r="BJ71" s="221"/>
      <c r="BK71" s="221"/>
      <c r="BL71" s="221"/>
      <c r="BM71" s="221"/>
      <c r="BN71" s="221"/>
      <c r="BO71" s="221"/>
      <c r="BP71" s="221"/>
      <c r="BQ71" s="221"/>
      <c r="BR71" s="221"/>
      <c r="BS71" s="221"/>
      <c r="BT71" s="239"/>
      <c r="BU71" s="239"/>
      <c r="BV71" s="239"/>
      <c r="BW71" s="239"/>
      <c r="BX71" s="239"/>
      <c r="BY71" s="239"/>
      <c r="BZ71" s="239"/>
      <c r="CA71" s="239"/>
      <c r="CB71" s="239"/>
      <c r="CC71" s="239"/>
      <c r="CD71" s="239"/>
      <c r="CE71" s="239"/>
      <c r="CF71" s="239"/>
      <c r="CG71" s="239"/>
      <c r="CH71" s="239"/>
      <c r="CI71" s="239"/>
      <c r="CJ71" s="239"/>
      <c r="CK71" s="239"/>
      <c r="CL71" s="239"/>
      <c r="CM71" s="239"/>
      <c r="CN71" s="239"/>
      <c r="CO71" s="239"/>
      <c r="CP71" s="239"/>
      <c r="CQ71" s="239"/>
      <c r="CR71" s="239"/>
      <c r="CS71" s="239"/>
      <c r="CT71" s="239"/>
      <c r="CU71" s="239"/>
      <c r="CV71" s="239"/>
      <c r="CW71" s="239"/>
      <c r="CX71" s="239"/>
      <c r="CY71" s="239"/>
      <c r="CZ71" s="239"/>
      <c r="DA71" s="239"/>
      <c r="DB71" s="239"/>
      <c r="DC71" s="239"/>
      <c r="DD71" s="239"/>
      <c r="DE71" s="239"/>
      <c r="DF71" s="239"/>
      <c r="DG71" s="239"/>
      <c r="DH71" s="239"/>
      <c r="DI71" s="239"/>
      <c r="DJ71" s="239"/>
      <c r="DK71" s="239"/>
      <c r="DL71" s="239"/>
      <c r="DM71" s="239"/>
      <c r="DN71" s="239"/>
      <c r="DO71" s="239"/>
      <c r="DP71" s="239"/>
      <c r="DQ71" s="239"/>
      <c r="DR71" s="239"/>
      <c r="DS71" s="239"/>
      <c r="DT71" s="239"/>
      <c r="DU71" s="239"/>
      <c r="DV71" s="239"/>
      <c r="DW71" s="239"/>
      <c r="DX71" s="239"/>
      <c r="DY71" s="239"/>
      <c r="DZ71" s="239"/>
      <c r="EA71" s="239"/>
      <c r="EB71" s="239"/>
      <c r="EC71" s="239"/>
      <c r="ED71" s="239"/>
      <c r="EE71" s="239"/>
      <c r="EF71" s="239"/>
      <c r="EG71" s="239"/>
      <c r="EH71" s="239"/>
      <c r="EI71" s="239"/>
      <c r="EJ71" s="239"/>
      <c r="EK71" s="239"/>
      <c r="EL71" s="239"/>
      <c r="EM71" s="239"/>
      <c r="EN71" s="239"/>
      <c r="EO71" s="239"/>
      <c r="EP71" s="239"/>
      <c r="EQ71" s="239"/>
      <c r="ER71" s="239"/>
      <c r="ES71" s="239"/>
      <c r="ET71" s="239"/>
      <c r="EU71" s="239"/>
      <c r="EV71" s="239"/>
      <c r="EW71" s="239"/>
      <c r="EX71" s="239"/>
      <c r="EY71" s="239"/>
      <c r="EZ71" s="239"/>
      <c r="FA71" s="239"/>
      <c r="FB71" s="239"/>
      <c r="FC71" s="239"/>
      <c r="FD71" s="239"/>
      <c r="FE71" s="239"/>
      <c r="FF71" s="239"/>
      <c r="FG71" s="239"/>
      <c r="FH71" s="239"/>
      <c r="FI71" s="239"/>
      <c r="FJ71" s="239"/>
      <c r="FK71" s="239"/>
      <c r="FL71" s="239"/>
      <c r="FM71" s="239"/>
      <c r="FN71" s="239"/>
      <c r="FO71" s="239"/>
      <c r="FP71" s="239"/>
      <c r="FQ71" s="239"/>
      <c r="FR71" s="239"/>
      <c r="FS71" s="239"/>
      <c r="FT71" s="239"/>
      <c r="FU71" s="239"/>
      <c r="FV71" s="239"/>
      <c r="FW71" s="239"/>
      <c r="FX71" s="239"/>
      <c r="FY71" s="239"/>
      <c r="FZ71" s="239"/>
      <c r="GA71" s="239"/>
      <c r="GB71" s="239"/>
      <c r="GC71" s="239"/>
      <c r="GD71" s="239"/>
      <c r="GE71" s="239"/>
      <c r="GF71" s="239"/>
      <c r="GG71" s="239"/>
      <c r="GH71" s="239"/>
      <c r="GI71" s="239"/>
      <c r="GJ71" s="239"/>
      <c r="GK71" s="239"/>
      <c r="GL71" s="239"/>
      <c r="GM71" s="239"/>
      <c r="GN71" s="239"/>
      <c r="GO71" s="239"/>
      <c r="GP71" s="239"/>
      <c r="GQ71" s="239"/>
      <c r="GR71" s="239"/>
      <c r="GS71" s="239"/>
      <c r="GT71" s="239"/>
      <c r="GU71" s="239"/>
      <c r="GV71" s="239"/>
      <c r="GW71" s="239"/>
      <c r="GX71" s="239"/>
      <c r="GY71" s="239"/>
      <c r="GZ71" s="239"/>
      <c r="HA71" s="239"/>
      <c r="HB71" s="239"/>
      <c r="HC71" s="239"/>
      <c r="HD71" s="239"/>
      <c r="HE71" s="239"/>
      <c r="HF71" s="239"/>
      <c r="HG71" s="239"/>
      <c r="HH71" s="239"/>
      <c r="HI71" s="239"/>
      <c r="HJ71" s="239"/>
      <c r="HK71" s="239"/>
      <c r="HL71" s="239"/>
      <c r="HM71" s="239"/>
      <c r="HN71" s="239"/>
      <c r="HO71" s="239"/>
      <c r="HP71" s="239"/>
      <c r="HQ71" s="239"/>
      <c r="HR71" s="239"/>
      <c r="HS71" s="239"/>
      <c r="HT71" s="239"/>
      <c r="HU71" s="239"/>
      <c r="HV71" s="239"/>
      <c r="HW71" s="239"/>
      <c r="HX71" s="239"/>
      <c r="HY71" s="239"/>
      <c r="HZ71" s="239"/>
      <c r="IA71" s="239"/>
      <c r="IB71" s="239"/>
      <c r="IC71" s="239"/>
      <c r="ID71" s="239"/>
      <c r="IE71" s="239"/>
      <c r="IF71" s="239"/>
      <c r="IG71" s="239"/>
      <c r="IH71" s="239"/>
      <c r="II71" s="239"/>
      <c r="IJ71" s="239"/>
      <c r="IK71" s="239"/>
      <c r="IL71" s="239"/>
      <c r="IM71" s="239"/>
      <c r="IN71" s="239"/>
      <c r="IO71" s="239"/>
      <c r="IP71" s="239"/>
      <c r="IQ71" s="239"/>
      <c r="IR71" s="239"/>
      <c r="IS71" s="239"/>
      <c r="IT71" s="239"/>
      <c r="IU71" s="239"/>
      <c r="IV71" s="239"/>
      <c r="IW71" s="239"/>
      <c r="IX71" s="239"/>
    </row>
    <row r="72" spans="1:258" s="307" customFormat="1" ht="109.5" customHeight="1" x14ac:dyDescent="0.25">
      <c r="A72" s="285" t="s">
        <v>341</v>
      </c>
      <c r="B72" s="203" t="s">
        <v>342</v>
      </c>
      <c r="C72" s="287" t="s">
        <v>241</v>
      </c>
      <c r="D72" s="288" t="s">
        <v>107</v>
      </c>
      <c r="E72" s="288" t="s">
        <v>472</v>
      </c>
      <c r="F72" s="288" t="s">
        <v>343</v>
      </c>
      <c r="G72" s="287" t="s">
        <v>344</v>
      </c>
      <c r="H72" s="165">
        <v>323.7</v>
      </c>
      <c r="I72" s="165"/>
      <c r="J72" s="273">
        <v>0</v>
      </c>
      <c r="K72" s="383">
        <v>0</v>
      </c>
      <c r="L72" s="165">
        <v>0</v>
      </c>
      <c r="M72" s="165">
        <v>0</v>
      </c>
      <c r="N72" s="165">
        <f t="shared" si="10"/>
        <v>0</v>
      </c>
      <c r="O72" s="165">
        <f t="shared" si="12"/>
        <v>323.7</v>
      </c>
      <c r="P72" s="506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39"/>
      <c r="BU72" s="239"/>
      <c r="BV72" s="239"/>
      <c r="BW72" s="239"/>
      <c r="BX72" s="239"/>
      <c r="BY72" s="239"/>
      <c r="BZ72" s="239"/>
      <c r="CA72" s="239"/>
      <c r="CB72" s="239"/>
      <c r="CC72" s="239"/>
      <c r="CD72" s="239"/>
      <c r="CE72" s="239"/>
      <c r="CF72" s="239"/>
      <c r="CG72" s="239"/>
      <c r="CH72" s="239"/>
      <c r="CI72" s="239"/>
      <c r="CJ72" s="239"/>
      <c r="CK72" s="239"/>
      <c r="CL72" s="239"/>
      <c r="CM72" s="239"/>
      <c r="CN72" s="239"/>
      <c r="CO72" s="239"/>
      <c r="CP72" s="239"/>
      <c r="CQ72" s="239"/>
      <c r="CR72" s="239"/>
      <c r="CS72" s="239"/>
      <c r="CT72" s="239"/>
      <c r="CU72" s="239"/>
      <c r="CV72" s="239"/>
      <c r="CW72" s="239"/>
      <c r="CX72" s="239"/>
      <c r="CY72" s="239"/>
      <c r="CZ72" s="239"/>
      <c r="DA72" s="239"/>
      <c r="DB72" s="239"/>
      <c r="DC72" s="239"/>
      <c r="DD72" s="239"/>
      <c r="DE72" s="239"/>
      <c r="DF72" s="239"/>
      <c r="DG72" s="239"/>
      <c r="DH72" s="239"/>
      <c r="DI72" s="239"/>
      <c r="DJ72" s="239"/>
      <c r="DK72" s="239"/>
      <c r="DL72" s="239"/>
      <c r="DM72" s="239"/>
      <c r="DN72" s="239"/>
      <c r="DO72" s="239"/>
      <c r="DP72" s="239"/>
      <c r="DQ72" s="239"/>
      <c r="DR72" s="239"/>
      <c r="DS72" s="239"/>
      <c r="DT72" s="239"/>
      <c r="DU72" s="239"/>
      <c r="DV72" s="239"/>
      <c r="DW72" s="239"/>
      <c r="DX72" s="239"/>
      <c r="DY72" s="239"/>
      <c r="DZ72" s="239"/>
      <c r="EA72" s="239"/>
      <c r="EB72" s="239"/>
      <c r="EC72" s="239"/>
      <c r="ED72" s="239"/>
      <c r="EE72" s="239"/>
      <c r="EF72" s="239"/>
      <c r="EG72" s="239"/>
      <c r="EH72" s="239"/>
      <c r="EI72" s="239"/>
      <c r="EJ72" s="239"/>
      <c r="EK72" s="239"/>
      <c r="EL72" s="239"/>
      <c r="EM72" s="239"/>
      <c r="EN72" s="239"/>
      <c r="EO72" s="239"/>
      <c r="EP72" s="239"/>
      <c r="EQ72" s="239"/>
      <c r="ER72" s="239"/>
      <c r="ES72" s="239"/>
      <c r="ET72" s="239"/>
      <c r="EU72" s="239"/>
      <c r="EV72" s="239"/>
      <c r="EW72" s="239"/>
      <c r="EX72" s="239"/>
      <c r="EY72" s="239"/>
      <c r="EZ72" s="239"/>
      <c r="FA72" s="239"/>
      <c r="FB72" s="239"/>
      <c r="FC72" s="239"/>
      <c r="FD72" s="239"/>
      <c r="FE72" s="239"/>
      <c r="FF72" s="239"/>
      <c r="FG72" s="239"/>
      <c r="FH72" s="239"/>
      <c r="FI72" s="239"/>
      <c r="FJ72" s="239"/>
      <c r="FK72" s="239"/>
      <c r="FL72" s="239"/>
      <c r="FM72" s="239"/>
      <c r="FN72" s="239"/>
      <c r="FO72" s="239"/>
      <c r="FP72" s="239"/>
      <c r="FQ72" s="239"/>
      <c r="FR72" s="239"/>
      <c r="FS72" s="239"/>
      <c r="FT72" s="239"/>
      <c r="FU72" s="239"/>
      <c r="FV72" s="239"/>
      <c r="FW72" s="239"/>
      <c r="FX72" s="239"/>
      <c r="FY72" s="239"/>
      <c r="FZ72" s="239"/>
      <c r="GA72" s="239"/>
      <c r="GB72" s="239"/>
      <c r="GC72" s="239"/>
      <c r="GD72" s="239"/>
      <c r="GE72" s="239"/>
      <c r="GF72" s="239"/>
      <c r="GG72" s="239"/>
      <c r="GH72" s="239"/>
      <c r="GI72" s="239"/>
      <c r="GJ72" s="239"/>
      <c r="GK72" s="239"/>
      <c r="GL72" s="239"/>
      <c r="GM72" s="239"/>
      <c r="GN72" s="239"/>
      <c r="GO72" s="239"/>
      <c r="GP72" s="239"/>
      <c r="GQ72" s="239"/>
      <c r="GR72" s="239"/>
      <c r="GS72" s="239"/>
      <c r="GT72" s="239"/>
      <c r="GU72" s="239"/>
      <c r="GV72" s="239"/>
      <c r="GW72" s="239"/>
      <c r="GX72" s="239"/>
      <c r="GY72" s="239"/>
      <c r="GZ72" s="239"/>
      <c r="HA72" s="239"/>
      <c r="HB72" s="239"/>
      <c r="HC72" s="239"/>
      <c r="HD72" s="239"/>
      <c r="HE72" s="239"/>
      <c r="HF72" s="239"/>
      <c r="HG72" s="239"/>
      <c r="HH72" s="239"/>
      <c r="HI72" s="239"/>
      <c r="HJ72" s="239"/>
      <c r="HK72" s="239"/>
      <c r="HL72" s="239"/>
      <c r="HM72" s="239"/>
      <c r="HN72" s="239"/>
      <c r="HO72" s="239"/>
      <c r="HP72" s="239"/>
      <c r="HQ72" s="239"/>
      <c r="HR72" s="239"/>
      <c r="HS72" s="239"/>
      <c r="HT72" s="239"/>
      <c r="HU72" s="239"/>
      <c r="HV72" s="239"/>
      <c r="HW72" s="239"/>
      <c r="HX72" s="239"/>
      <c r="HY72" s="239"/>
      <c r="HZ72" s="239"/>
      <c r="IA72" s="239"/>
      <c r="IB72" s="239"/>
      <c r="IC72" s="239"/>
      <c r="ID72" s="239"/>
      <c r="IE72" s="239"/>
      <c r="IF72" s="239"/>
      <c r="IG72" s="239"/>
      <c r="IH72" s="239"/>
      <c r="II72" s="239"/>
      <c r="IJ72" s="239"/>
      <c r="IK72" s="239"/>
      <c r="IL72" s="239"/>
      <c r="IM72" s="239"/>
      <c r="IN72" s="239"/>
      <c r="IO72" s="239"/>
      <c r="IP72" s="239"/>
      <c r="IQ72" s="239"/>
      <c r="IR72" s="239"/>
      <c r="IS72" s="239"/>
      <c r="IT72" s="239"/>
      <c r="IU72" s="239"/>
      <c r="IV72" s="239"/>
      <c r="IW72" s="239"/>
      <c r="IX72" s="239"/>
    </row>
    <row r="73" spans="1:258" s="307" customFormat="1" ht="108" customHeight="1" x14ac:dyDescent="0.25">
      <c r="A73" s="285" t="s">
        <v>345</v>
      </c>
      <c r="B73" s="286" t="s">
        <v>346</v>
      </c>
      <c r="C73" s="287" t="s">
        <v>281</v>
      </c>
      <c r="D73" s="288" t="s">
        <v>107</v>
      </c>
      <c r="E73" s="288" t="s">
        <v>338</v>
      </c>
      <c r="F73" s="288" t="s">
        <v>347</v>
      </c>
      <c r="G73" s="288" t="s">
        <v>284</v>
      </c>
      <c r="H73" s="165">
        <v>50</v>
      </c>
      <c r="I73" s="165"/>
      <c r="J73" s="273">
        <v>60</v>
      </c>
      <c r="K73" s="383">
        <v>60</v>
      </c>
      <c r="L73" s="165">
        <v>60</v>
      </c>
      <c r="M73" s="165">
        <v>60</v>
      </c>
      <c r="N73" s="165">
        <f t="shared" si="10"/>
        <v>60</v>
      </c>
      <c r="O73" s="165">
        <f t="shared" si="12"/>
        <v>350</v>
      </c>
      <c r="P73" s="400" t="s">
        <v>464</v>
      </c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39"/>
      <c r="BU73" s="239"/>
      <c r="BV73" s="239"/>
      <c r="BW73" s="239"/>
      <c r="BX73" s="239"/>
      <c r="BY73" s="239"/>
      <c r="BZ73" s="239"/>
      <c r="CA73" s="239"/>
      <c r="CB73" s="239"/>
      <c r="CC73" s="239"/>
      <c r="CD73" s="239"/>
      <c r="CE73" s="239"/>
      <c r="CF73" s="239"/>
      <c r="CG73" s="239"/>
      <c r="CH73" s="239"/>
      <c r="CI73" s="239"/>
      <c r="CJ73" s="239"/>
      <c r="CK73" s="239"/>
      <c r="CL73" s="239"/>
      <c r="CM73" s="239"/>
      <c r="CN73" s="239"/>
      <c r="CO73" s="239"/>
      <c r="CP73" s="239"/>
      <c r="CQ73" s="239"/>
      <c r="CR73" s="239"/>
      <c r="CS73" s="239"/>
      <c r="CT73" s="239"/>
      <c r="CU73" s="239"/>
      <c r="CV73" s="239"/>
      <c r="CW73" s="239"/>
      <c r="CX73" s="239"/>
      <c r="CY73" s="239"/>
      <c r="CZ73" s="239"/>
      <c r="DA73" s="239"/>
      <c r="DB73" s="239"/>
      <c r="DC73" s="239"/>
      <c r="DD73" s="239"/>
      <c r="DE73" s="239"/>
      <c r="DF73" s="239"/>
      <c r="DG73" s="239"/>
      <c r="DH73" s="239"/>
      <c r="DI73" s="239"/>
      <c r="DJ73" s="239"/>
      <c r="DK73" s="239"/>
      <c r="DL73" s="239"/>
      <c r="DM73" s="239"/>
      <c r="DN73" s="239"/>
      <c r="DO73" s="239"/>
      <c r="DP73" s="239"/>
      <c r="DQ73" s="239"/>
      <c r="DR73" s="239"/>
      <c r="DS73" s="239"/>
      <c r="DT73" s="239"/>
      <c r="DU73" s="239"/>
      <c r="DV73" s="239"/>
      <c r="DW73" s="239"/>
      <c r="DX73" s="239"/>
      <c r="DY73" s="239"/>
      <c r="DZ73" s="239"/>
      <c r="EA73" s="239"/>
      <c r="EB73" s="239"/>
      <c r="EC73" s="239"/>
      <c r="ED73" s="239"/>
      <c r="EE73" s="239"/>
      <c r="EF73" s="239"/>
      <c r="EG73" s="239"/>
      <c r="EH73" s="239"/>
      <c r="EI73" s="239"/>
      <c r="EJ73" s="239"/>
      <c r="EK73" s="239"/>
      <c r="EL73" s="239"/>
      <c r="EM73" s="239"/>
      <c r="EN73" s="239"/>
      <c r="EO73" s="239"/>
      <c r="EP73" s="239"/>
      <c r="EQ73" s="239"/>
      <c r="ER73" s="239"/>
      <c r="ES73" s="239"/>
      <c r="ET73" s="239"/>
      <c r="EU73" s="239"/>
      <c r="EV73" s="239"/>
      <c r="EW73" s="239"/>
      <c r="EX73" s="239"/>
      <c r="EY73" s="239"/>
      <c r="EZ73" s="239"/>
      <c r="FA73" s="239"/>
      <c r="FB73" s="239"/>
      <c r="FC73" s="239"/>
      <c r="FD73" s="239"/>
      <c r="FE73" s="239"/>
      <c r="FF73" s="239"/>
      <c r="FG73" s="239"/>
      <c r="FH73" s="239"/>
      <c r="FI73" s="239"/>
      <c r="FJ73" s="239"/>
      <c r="FK73" s="239"/>
      <c r="FL73" s="239"/>
      <c r="FM73" s="239"/>
      <c r="FN73" s="239"/>
      <c r="FO73" s="239"/>
      <c r="FP73" s="239"/>
      <c r="FQ73" s="239"/>
      <c r="FR73" s="239"/>
      <c r="FS73" s="239"/>
      <c r="FT73" s="239"/>
      <c r="FU73" s="239"/>
      <c r="FV73" s="239"/>
      <c r="FW73" s="239"/>
      <c r="FX73" s="239"/>
      <c r="FY73" s="239"/>
      <c r="FZ73" s="239"/>
      <c r="GA73" s="239"/>
      <c r="GB73" s="239"/>
      <c r="GC73" s="239"/>
      <c r="GD73" s="239"/>
      <c r="GE73" s="239"/>
      <c r="GF73" s="239"/>
      <c r="GG73" s="239"/>
      <c r="GH73" s="239"/>
      <c r="GI73" s="239"/>
      <c r="GJ73" s="239"/>
      <c r="GK73" s="239"/>
      <c r="GL73" s="239"/>
      <c r="GM73" s="239"/>
      <c r="GN73" s="239"/>
      <c r="GO73" s="239"/>
      <c r="GP73" s="239"/>
      <c r="GQ73" s="239"/>
      <c r="GR73" s="239"/>
      <c r="GS73" s="239"/>
      <c r="GT73" s="239"/>
      <c r="GU73" s="239"/>
      <c r="GV73" s="239"/>
      <c r="GW73" s="239"/>
      <c r="GX73" s="239"/>
      <c r="GY73" s="239"/>
      <c r="GZ73" s="239"/>
      <c r="HA73" s="239"/>
      <c r="HB73" s="239"/>
      <c r="HC73" s="239"/>
      <c r="HD73" s="239"/>
      <c r="HE73" s="239"/>
      <c r="HF73" s="239"/>
      <c r="HG73" s="239"/>
      <c r="HH73" s="239"/>
      <c r="HI73" s="239"/>
      <c r="HJ73" s="239"/>
      <c r="HK73" s="239"/>
      <c r="HL73" s="239"/>
      <c r="HM73" s="239"/>
      <c r="HN73" s="239"/>
      <c r="HO73" s="239"/>
      <c r="HP73" s="239"/>
      <c r="HQ73" s="239"/>
      <c r="HR73" s="239"/>
      <c r="HS73" s="239"/>
      <c r="HT73" s="239"/>
      <c r="HU73" s="239"/>
      <c r="HV73" s="239"/>
      <c r="HW73" s="239"/>
      <c r="HX73" s="239"/>
      <c r="HY73" s="239"/>
      <c r="HZ73" s="239"/>
      <c r="IA73" s="239"/>
      <c r="IB73" s="239"/>
      <c r="IC73" s="239"/>
      <c r="ID73" s="239"/>
      <c r="IE73" s="239"/>
      <c r="IF73" s="239"/>
      <c r="IG73" s="239"/>
      <c r="IH73" s="239"/>
      <c r="II73" s="239"/>
      <c r="IJ73" s="239"/>
      <c r="IK73" s="239"/>
      <c r="IL73" s="239"/>
      <c r="IM73" s="239"/>
      <c r="IN73" s="239"/>
      <c r="IO73" s="239"/>
      <c r="IP73" s="239"/>
      <c r="IQ73" s="239"/>
      <c r="IR73" s="239"/>
      <c r="IS73" s="239"/>
      <c r="IT73" s="239"/>
      <c r="IU73" s="239"/>
      <c r="IV73" s="239"/>
      <c r="IW73" s="239"/>
      <c r="IX73" s="239"/>
    </row>
    <row r="74" spans="1:258" s="307" customFormat="1" ht="108" customHeight="1" x14ac:dyDescent="0.25">
      <c r="A74" s="285" t="s">
        <v>473</v>
      </c>
      <c r="B74" s="286" t="s">
        <v>337</v>
      </c>
      <c r="C74" s="287" t="s">
        <v>281</v>
      </c>
      <c r="D74" s="288" t="s">
        <v>107</v>
      </c>
      <c r="E74" s="288" t="s">
        <v>475</v>
      </c>
      <c r="F74" s="288" t="s">
        <v>339</v>
      </c>
      <c r="G74" s="288" t="s">
        <v>340</v>
      </c>
      <c r="H74" s="165"/>
      <c r="I74" s="165"/>
      <c r="J74" s="273">
        <v>2369.6999999999998</v>
      </c>
      <c r="K74" s="383">
        <v>2560.6999999999998</v>
      </c>
      <c r="L74" s="165">
        <v>2560.6999999999998</v>
      </c>
      <c r="M74" s="165">
        <v>2560.6999999999998</v>
      </c>
      <c r="N74" s="165">
        <f t="shared" si="10"/>
        <v>2560.6999999999998</v>
      </c>
      <c r="O74" s="165">
        <f t="shared" si="12"/>
        <v>12612.5</v>
      </c>
      <c r="P74" s="506" t="s">
        <v>577</v>
      </c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39"/>
      <c r="BU74" s="239"/>
      <c r="BV74" s="239"/>
      <c r="BW74" s="239"/>
      <c r="BX74" s="239"/>
      <c r="BY74" s="239"/>
      <c r="BZ74" s="239"/>
      <c r="CA74" s="239"/>
      <c r="CB74" s="239"/>
      <c r="CC74" s="239"/>
      <c r="CD74" s="239"/>
      <c r="CE74" s="239"/>
      <c r="CF74" s="239"/>
      <c r="CG74" s="239"/>
      <c r="CH74" s="239"/>
      <c r="CI74" s="239"/>
      <c r="CJ74" s="239"/>
      <c r="CK74" s="239"/>
      <c r="CL74" s="239"/>
      <c r="CM74" s="239"/>
      <c r="CN74" s="239"/>
      <c r="CO74" s="239"/>
      <c r="CP74" s="239"/>
      <c r="CQ74" s="239"/>
      <c r="CR74" s="239"/>
      <c r="CS74" s="239"/>
      <c r="CT74" s="239"/>
      <c r="CU74" s="239"/>
      <c r="CV74" s="239"/>
      <c r="CW74" s="239"/>
      <c r="CX74" s="239"/>
      <c r="CY74" s="239"/>
      <c r="CZ74" s="239"/>
      <c r="DA74" s="239"/>
      <c r="DB74" s="239"/>
      <c r="DC74" s="239"/>
      <c r="DD74" s="239"/>
      <c r="DE74" s="239"/>
      <c r="DF74" s="239"/>
      <c r="DG74" s="239"/>
      <c r="DH74" s="239"/>
      <c r="DI74" s="239"/>
      <c r="DJ74" s="239"/>
      <c r="DK74" s="239"/>
      <c r="DL74" s="239"/>
      <c r="DM74" s="239"/>
      <c r="DN74" s="239"/>
      <c r="DO74" s="239"/>
      <c r="DP74" s="239"/>
      <c r="DQ74" s="239"/>
      <c r="DR74" s="239"/>
      <c r="DS74" s="239"/>
      <c r="DT74" s="239"/>
      <c r="DU74" s="239"/>
      <c r="DV74" s="239"/>
      <c r="DW74" s="239"/>
      <c r="DX74" s="239"/>
      <c r="DY74" s="239"/>
      <c r="DZ74" s="239"/>
      <c r="EA74" s="239"/>
      <c r="EB74" s="239"/>
      <c r="EC74" s="239"/>
      <c r="ED74" s="239"/>
      <c r="EE74" s="239"/>
      <c r="EF74" s="239"/>
      <c r="EG74" s="239"/>
      <c r="EH74" s="239"/>
      <c r="EI74" s="239"/>
      <c r="EJ74" s="239"/>
      <c r="EK74" s="239"/>
      <c r="EL74" s="239"/>
      <c r="EM74" s="239"/>
      <c r="EN74" s="239"/>
      <c r="EO74" s="239"/>
      <c r="EP74" s="239"/>
      <c r="EQ74" s="239"/>
      <c r="ER74" s="239"/>
      <c r="ES74" s="239"/>
      <c r="ET74" s="239"/>
      <c r="EU74" s="239"/>
      <c r="EV74" s="239"/>
      <c r="EW74" s="239"/>
      <c r="EX74" s="239"/>
      <c r="EY74" s="239"/>
      <c r="EZ74" s="239"/>
      <c r="FA74" s="239"/>
      <c r="FB74" s="239"/>
      <c r="FC74" s="239"/>
      <c r="FD74" s="239"/>
      <c r="FE74" s="239"/>
      <c r="FF74" s="239"/>
      <c r="FG74" s="239"/>
      <c r="FH74" s="239"/>
      <c r="FI74" s="239"/>
      <c r="FJ74" s="239"/>
      <c r="FK74" s="239"/>
      <c r="FL74" s="239"/>
      <c r="FM74" s="239"/>
      <c r="FN74" s="239"/>
      <c r="FO74" s="239"/>
      <c r="FP74" s="239"/>
      <c r="FQ74" s="239"/>
      <c r="FR74" s="239"/>
      <c r="FS74" s="239"/>
      <c r="FT74" s="239"/>
      <c r="FU74" s="239"/>
      <c r="FV74" s="239"/>
      <c r="FW74" s="239"/>
      <c r="FX74" s="239"/>
      <c r="FY74" s="239"/>
      <c r="FZ74" s="239"/>
      <c r="GA74" s="239"/>
      <c r="GB74" s="239"/>
      <c r="GC74" s="239"/>
      <c r="GD74" s="239"/>
      <c r="GE74" s="239"/>
      <c r="GF74" s="239"/>
      <c r="GG74" s="239"/>
      <c r="GH74" s="239"/>
      <c r="GI74" s="239"/>
      <c r="GJ74" s="239"/>
      <c r="GK74" s="239"/>
      <c r="GL74" s="239"/>
      <c r="GM74" s="239"/>
      <c r="GN74" s="239"/>
      <c r="GO74" s="239"/>
      <c r="GP74" s="239"/>
      <c r="GQ74" s="239"/>
      <c r="GR74" s="239"/>
      <c r="GS74" s="239"/>
      <c r="GT74" s="239"/>
      <c r="GU74" s="239"/>
      <c r="GV74" s="239"/>
      <c r="GW74" s="239"/>
      <c r="GX74" s="239"/>
      <c r="GY74" s="239"/>
      <c r="GZ74" s="239"/>
      <c r="HA74" s="239"/>
      <c r="HB74" s="239"/>
      <c r="HC74" s="239"/>
      <c r="HD74" s="239"/>
      <c r="HE74" s="239"/>
      <c r="HF74" s="239"/>
      <c r="HG74" s="239"/>
      <c r="HH74" s="239"/>
      <c r="HI74" s="239"/>
      <c r="HJ74" s="239"/>
      <c r="HK74" s="239"/>
      <c r="HL74" s="239"/>
      <c r="HM74" s="239"/>
      <c r="HN74" s="239"/>
      <c r="HO74" s="239"/>
      <c r="HP74" s="239"/>
      <c r="HQ74" s="239"/>
      <c r="HR74" s="239"/>
      <c r="HS74" s="239"/>
      <c r="HT74" s="239"/>
      <c r="HU74" s="239"/>
      <c r="HV74" s="239"/>
      <c r="HW74" s="239"/>
      <c r="HX74" s="239"/>
      <c r="HY74" s="239"/>
      <c r="HZ74" s="239"/>
      <c r="IA74" s="239"/>
      <c r="IB74" s="239"/>
      <c r="IC74" s="239"/>
      <c r="ID74" s="239"/>
      <c r="IE74" s="239"/>
      <c r="IF74" s="239"/>
      <c r="IG74" s="239"/>
      <c r="IH74" s="239"/>
      <c r="II74" s="239"/>
      <c r="IJ74" s="239"/>
      <c r="IK74" s="239"/>
      <c r="IL74" s="239"/>
      <c r="IM74" s="239"/>
      <c r="IN74" s="239"/>
      <c r="IO74" s="239"/>
      <c r="IP74" s="239"/>
      <c r="IQ74" s="239"/>
      <c r="IR74" s="239"/>
      <c r="IS74" s="239"/>
      <c r="IT74" s="239"/>
      <c r="IU74" s="239"/>
      <c r="IV74" s="239"/>
      <c r="IW74" s="239"/>
      <c r="IX74" s="239"/>
    </row>
    <row r="75" spans="1:258" s="307" customFormat="1" ht="108" customHeight="1" x14ac:dyDescent="0.25">
      <c r="A75" s="285" t="s">
        <v>474</v>
      </c>
      <c r="B75" s="203" t="s">
        <v>342</v>
      </c>
      <c r="C75" s="287" t="s">
        <v>241</v>
      </c>
      <c r="D75" s="288" t="s">
        <v>107</v>
      </c>
      <c r="E75" s="288" t="s">
        <v>475</v>
      </c>
      <c r="F75" s="288" t="s">
        <v>343</v>
      </c>
      <c r="G75" s="287" t="s">
        <v>344</v>
      </c>
      <c r="H75" s="165"/>
      <c r="I75" s="165"/>
      <c r="J75" s="273">
        <v>336.9</v>
      </c>
      <c r="K75" s="383">
        <v>312</v>
      </c>
      <c r="L75" s="165">
        <v>523.20000000000005</v>
      </c>
      <c r="M75" s="165">
        <v>523.20000000000005</v>
      </c>
      <c r="N75" s="165">
        <f t="shared" si="10"/>
        <v>523.20000000000005</v>
      </c>
      <c r="O75" s="165">
        <f t="shared" si="12"/>
        <v>2218.5</v>
      </c>
      <c r="P75" s="506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39"/>
      <c r="BU75" s="239"/>
      <c r="BV75" s="239"/>
      <c r="BW75" s="239"/>
      <c r="BX75" s="239"/>
      <c r="BY75" s="239"/>
      <c r="BZ75" s="239"/>
      <c r="CA75" s="239"/>
      <c r="CB75" s="239"/>
      <c r="CC75" s="239"/>
      <c r="CD75" s="239"/>
      <c r="CE75" s="239"/>
      <c r="CF75" s="239"/>
      <c r="CG75" s="239"/>
      <c r="CH75" s="239"/>
      <c r="CI75" s="239"/>
      <c r="CJ75" s="239"/>
      <c r="CK75" s="239"/>
      <c r="CL75" s="239"/>
      <c r="CM75" s="239"/>
      <c r="CN75" s="239"/>
      <c r="CO75" s="239"/>
      <c r="CP75" s="239"/>
      <c r="CQ75" s="239"/>
      <c r="CR75" s="239"/>
      <c r="CS75" s="239"/>
      <c r="CT75" s="239"/>
      <c r="CU75" s="239"/>
      <c r="CV75" s="239"/>
      <c r="CW75" s="239"/>
      <c r="CX75" s="239"/>
      <c r="CY75" s="239"/>
      <c r="CZ75" s="239"/>
      <c r="DA75" s="239"/>
      <c r="DB75" s="239"/>
      <c r="DC75" s="239"/>
      <c r="DD75" s="239"/>
      <c r="DE75" s="239"/>
      <c r="DF75" s="239"/>
      <c r="DG75" s="239"/>
      <c r="DH75" s="239"/>
      <c r="DI75" s="239"/>
      <c r="DJ75" s="239"/>
      <c r="DK75" s="239"/>
      <c r="DL75" s="239"/>
      <c r="DM75" s="239"/>
      <c r="DN75" s="239"/>
      <c r="DO75" s="239"/>
      <c r="DP75" s="239"/>
      <c r="DQ75" s="239"/>
      <c r="DR75" s="239"/>
      <c r="DS75" s="239"/>
      <c r="DT75" s="239"/>
      <c r="DU75" s="239"/>
      <c r="DV75" s="239"/>
      <c r="DW75" s="239"/>
      <c r="DX75" s="239"/>
      <c r="DY75" s="239"/>
      <c r="DZ75" s="239"/>
      <c r="EA75" s="239"/>
      <c r="EB75" s="239"/>
      <c r="EC75" s="239"/>
      <c r="ED75" s="239"/>
      <c r="EE75" s="239"/>
      <c r="EF75" s="239"/>
      <c r="EG75" s="239"/>
      <c r="EH75" s="239"/>
      <c r="EI75" s="239"/>
      <c r="EJ75" s="239"/>
      <c r="EK75" s="239"/>
      <c r="EL75" s="239"/>
      <c r="EM75" s="239"/>
      <c r="EN75" s="239"/>
      <c r="EO75" s="239"/>
      <c r="EP75" s="239"/>
      <c r="EQ75" s="239"/>
      <c r="ER75" s="239"/>
      <c r="ES75" s="239"/>
      <c r="ET75" s="239"/>
      <c r="EU75" s="239"/>
      <c r="EV75" s="239"/>
      <c r="EW75" s="239"/>
      <c r="EX75" s="239"/>
      <c r="EY75" s="239"/>
      <c r="EZ75" s="239"/>
      <c r="FA75" s="239"/>
      <c r="FB75" s="239"/>
      <c r="FC75" s="239"/>
      <c r="FD75" s="239"/>
      <c r="FE75" s="239"/>
      <c r="FF75" s="239"/>
      <c r="FG75" s="239"/>
      <c r="FH75" s="239"/>
      <c r="FI75" s="239"/>
      <c r="FJ75" s="239"/>
      <c r="FK75" s="239"/>
      <c r="FL75" s="239"/>
      <c r="FM75" s="239"/>
      <c r="FN75" s="239"/>
      <c r="FO75" s="239"/>
      <c r="FP75" s="239"/>
      <c r="FQ75" s="239"/>
      <c r="FR75" s="239"/>
      <c r="FS75" s="239"/>
      <c r="FT75" s="239"/>
      <c r="FU75" s="239"/>
      <c r="FV75" s="239"/>
      <c r="FW75" s="239"/>
      <c r="FX75" s="239"/>
      <c r="FY75" s="239"/>
      <c r="FZ75" s="239"/>
      <c r="GA75" s="239"/>
      <c r="GB75" s="239"/>
      <c r="GC75" s="239"/>
      <c r="GD75" s="239"/>
      <c r="GE75" s="239"/>
      <c r="GF75" s="239"/>
      <c r="GG75" s="239"/>
      <c r="GH75" s="239"/>
      <c r="GI75" s="239"/>
      <c r="GJ75" s="239"/>
      <c r="GK75" s="239"/>
      <c r="GL75" s="239"/>
      <c r="GM75" s="239"/>
      <c r="GN75" s="239"/>
      <c r="GO75" s="239"/>
      <c r="GP75" s="239"/>
      <c r="GQ75" s="239"/>
      <c r="GR75" s="239"/>
      <c r="GS75" s="239"/>
      <c r="GT75" s="239"/>
      <c r="GU75" s="239"/>
      <c r="GV75" s="239"/>
      <c r="GW75" s="239"/>
      <c r="GX75" s="239"/>
      <c r="GY75" s="239"/>
      <c r="GZ75" s="239"/>
      <c r="HA75" s="239"/>
      <c r="HB75" s="239"/>
      <c r="HC75" s="239"/>
      <c r="HD75" s="239"/>
      <c r="HE75" s="239"/>
      <c r="HF75" s="239"/>
      <c r="HG75" s="239"/>
      <c r="HH75" s="239"/>
      <c r="HI75" s="239"/>
      <c r="HJ75" s="239"/>
      <c r="HK75" s="239"/>
      <c r="HL75" s="239"/>
      <c r="HM75" s="239"/>
      <c r="HN75" s="239"/>
      <c r="HO75" s="239"/>
      <c r="HP75" s="239"/>
      <c r="HQ75" s="239"/>
      <c r="HR75" s="239"/>
      <c r="HS75" s="239"/>
      <c r="HT75" s="239"/>
      <c r="HU75" s="239"/>
      <c r="HV75" s="239"/>
      <c r="HW75" s="239"/>
      <c r="HX75" s="239"/>
      <c r="HY75" s="239"/>
      <c r="HZ75" s="239"/>
      <c r="IA75" s="239"/>
      <c r="IB75" s="239"/>
      <c r="IC75" s="239"/>
      <c r="ID75" s="239"/>
      <c r="IE75" s="239"/>
      <c r="IF75" s="239"/>
      <c r="IG75" s="239"/>
      <c r="IH75" s="239"/>
      <c r="II75" s="239"/>
      <c r="IJ75" s="239"/>
      <c r="IK75" s="239"/>
      <c r="IL75" s="239"/>
      <c r="IM75" s="239"/>
      <c r="IN75" s="239"/>
      <c r="IO75" s="239"/>
      <c r="IP75" s="239"/>
      <c r="IQ75" s="239"/>
      <c r="IR75" s="239"/>
      <c r="IS75" s="239"/>
      <c r="IT75" s="239"/>
      <c r="IU75" s="239"/>
      <c r="IV75" s="239"/>
      <c r="IW75" s="239"/>
      <c r="IX75" s="239"/>
    </row>
    <row r="76" spans="1:258" s="307" customFormat="1" ht="24.75" customHeight="1" x14ac:dyDescent="0.3">
      <c r="A76" s="532" t="s">
        <v>348</v>
      </c>
      <c r="B76" s="532"/>
      <c r="C76" s="532"/>
      <c r="D76" s="532"/>
      <c r="E76" s="532"/>
      <c r="F76" s="532"/>
      <c r="G76" s="532"/>
      <c r="H76" s="168"/>
      <c r="I76" s="168"/>
      <c r="J76" s="276"/>
      <c r="K76" s="387"/>
      <c r="L76" s="168"/>
      <c r="M76" s="168"/>
      <c r="N76" s="165">
        <f t="shared" si="10"/>
        <v>0</v>
      </c>
      <c r="O76" s="165">
        <f t="shared" si="2"/>
        <v>0</v>
      </c>
      <c r="P76" s="208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39"/>
      <c r="BU76" s="239"/>
      <c r="BV76" s="239"/>
      <c r="BW76" s="239"/>
      <c r="BX76" s="239"/>
      <c r="BY76" s="239"/>
      <c r="BZ76" s="239"/>
      <c r="CA76" s="239"/>
      <c r="CB76" s="239"/>
      <c r="CC76" s="239"/>
      <c r="CD76" s="239"/>
      <c r="CE76" s="239"/>
      <c r="CF76" s="239"/>
      <c r="CG76" s="239"/>
      <c r="CH76" s="239"/>
      <c r="CI76" s="239"/>
      <c r="CJ76" s="239"/>
      <c r="CK76" s="239"/>
      <c r="CL76" s="239"/>
      <c r="CM76" s="239"/>
      <c r="CN76" s="239"/>
      <c r="CO76" s="239"/>
      <c r="CP76" s="239"/>
      <c r="CQ76" s="239"/>
      <c r="CR76" s="239"/>
      <c r="CS76" s="239"/>
      <c r="CT76" s="239"/>
      <c r="CU76" s="239"/>
      <c r="CV76" s="239"/>
      <c r="CW76" s="239"/>
      <c r="CX76" s="239"/>
      <c r="CY76" s="239"/>
      <c r="CZ76" s="239"/>
      <c r="DA76" s="239"/>
      <c r="DB76" s="239"/>
      <c r="DC76" s="239"/>
      <c r="DD76" s="239"/>
      <c r="DE76" s="239"/>
      <c r="DF76" s="239"/>
      <c r="DG76" s="239"/>
      <c r="DH76" s="239"/>
      <c r="DI76" s="239"/>
      <c r="DJ76" s="239"/>
      <c r="DK76" s="239"/>
      <c r="DL76" s="239"/>
      <c r="DM76" s="239"/>
      <c r="DN76" s="239"/>
      <c r="DO76" s="239"/>
      <c r="DP76" s="239"/>
      <c r="DQ76" s="239"/>
      <c r="DR76" s="239"/>
      <c r="DS76" s="239"/>
      <c r="DT76" s="239"/>
      <c r="DU76" s="239"/>
      <c r="DV76" s="239"/>
      <c r="DW76" s="239"/>
      <c r="DX76" s="239"/>
      <c r="DY76" s="239"/>
      <c r="DZ76" s="239"/>
      <c r="EA76" s="239"/>
      <c r="EB76" s="239"/>
      <c r="EC76" s="239"/>
      <c r="ED76" s="239"/>
      <c r="EE76" s="239"/>
      <c r="EF76" s="239"/>
      <c r="EG76" s="239"/>
      <c r="EH76" s="239"/>
      <c r="EI76" s="239"/>
      <c r="EJ76" s="239"/>
      <c r="EK76" s="239"/>
      <c r="EL76" s="239"/>
      <c r="EM76" s="239"/>
      <c r="EN76" s="239"/>
      <c r="EO76" s="239"/>
      <c r="EP76" s="239"/>
      <c r="EQ76" s="239"/>
      <c r="ER76" s="239"/>
      <c r="ES76" s="239"/>
      <c r="ET76" s="239"/>
      <c r="EU76" s="239"/>
      <c r="EV76" s="239"/>
      <c r="EW76" s="239"/>
      <c r="EX76" s="239"/>
      <c r="EY76" s="239"/>
      <c r="EZ76" s="239"/>
      <c r="FA76" s="239"/>
      <c r="FB76" s="239"/>
      <c r="FC76" s="239"/>
      <c r="FD76" s="239"/>
      <c r="FE76" s="239"/>
      <c r="FF76" s="239"/>
      <c r="FG76" s="239"/>
      <c r="FH76" s="239"/>
      <c r="FI76" s="239"/>
      <c r="FJ76" s="239"/>
      <c r="FK76" s="239"/>
      <c r="FL76" s="239"/>
      <c r="FM76" s="239"/>
      <c r="FN76" s="239"/>
      <c r="FO76" s="239"/>
      <c r="FP76" s="239"/>
      <c r="FQ76" s="239"/>
      <c r="FR76" s="239"/>
      <c r="FS76" s="239"/>
      <c r="FT76" s="239"/>
      <c r="FU76" s="239"/>
      <c r="FV76" s="239"/>
      <c r="FW76" s="239"/>
      <c r="FX76" s="239"/>
      <c r="FY76" s="239"/>
      <c r="FZ76" s="239"/>
      <c r="GA76" s="239"/>
      <c r="GB76" s="239"/>
      <c r="GC76" s="239"/>
      <c r="GD76" s="239"/>
      <c r="GE76" s="239"/>
      <c r="GF76" s="239"/>
      <c r="GG76" s="239"/>
      <c r="GH76" s="239"/>
      <c r="GI76" s="239"/>
      <c r="GJ76" s="239"/>
      <c r="GK76" s="239"/>
      <c r="GL76" s="239"/>
      <c r="GM76" s="239"/>
      <c r="GN76" s="239"/>
      <c r="GO76" s="239"/>
      <c r="GP76" s="239"/>
      <c r="GQ76" s="239"/>
      <c r="GR76" s="239"/>
      <c r="GS76" s="239"/>
      <c r="GT76" s="239"/>
      <c r="GU76" s="239"/>
      <c r="GV76" s="239"/>
      <c r="GW76" s="239"/>
      <c r="GX76" s="239"/>
      <c r="GY76" s="239"/>
      <c r="GZ76" s="239"/>
      <c r="HA76" s="239"/>
      <c r="HB76" s="239"/>
      <c r="HC76" s="239"/>
      <c r="HD76" s="239"/>
      <c r="HE76" s="239"/>
      <c r="HF76" s="239"/>
      <c r="HG76" s="239"/>
      <c r="HH76" s="239"/>
      <c r="HI76" s="239"/>
      <c r="HJ76" s="239"/>
      <c r="HK76" s="239"/>
      <c r="HL76" s="239"/>
      <c r="HM76" s="239"/>
      <c r="HN76" s="239"/>
      <c r="HO76" s="239"/>
      <c r="HP76" s="239"/>
      <c r="HQ76" s="239"/>
      <c r="HR76" s="239"/>
      <c r="HS76" s="239"/>
      <c r="HT76" s="239"/>
      <c r="HU76" s="239"/>
      <c r="HV76" s="239"/>
      <c r="HW76" s="239"/>
      <c r="HX76" s="239"/>
      <c r="HY76" s="239"/>
      <c r="HZ76" s="239"/>
      <c r="IA76" s="239"/>
      <c r="IB76" s="239"/>
      <c r="IC76" s="239"/>
      <c r="ID76" s="239"/>
      <c r="IE76" s="239"/>
      <c r="IF76" s="239"/>
      <c r="IG76" s="239"/>
      <c r="IH76" s="239"/>
      <c r="II76" s="239"/>
      <c r="IJ76" s="239"/>
      <c r="IK76" s="239"/>
      <c r="IL76" s="239"/>
      <c r="IM76" s="239"/>
      <c r="IN76" s="239"/>
      <c r="IO76" s="239"/>
      <c r="IP76" s="239"/>
      <c r="IQ76" s="239"/>
      <c r="IR76" s="239"/>
      <c r="IS76" s="239"/>
      <c r="IT76" s="239"/>
      <c r="IU76" s="239"/>
      <c r="IV76" s="239"/>
      <c r="IW76" s="239"/>
      <c r="IX76" s="239"/>
    </row>
    <row r="77" spans="1:258" s="307" customFormat="1" ht="77.25" customHeight="1" x14ac:dyDescent="0.25">
      <c r="A77" s="285" t="s">
        <v>225</v>
      </c>
      <c r="B77" s="286" t="s">
        <v>232</v>
      </c>
      <c r="C77" s="287" t="s">
        <v>281</v>
      </c>
      <c r="D77" s="287">
        <v>137</v>
      </c>
      <c r="E77" s="288" t="s">
        <v>471</v>
      </c>
      <c r="F77" s="288" t="s">
        <v>235</v>
      </c>
      <c r="G77" s="287">
        <v>610</v>
      </c>
      <c r="H77" s="165">
        <v>8425.2999999999993</v>
      </c>
      <c r="I77" s="165"/>
      <c r="J77" s="273">
        <v>10333.700000000001</v>
      </c>
      <c r="K77" s="383">
        <v>11155.7</v>
      </c>
      <c r="L77" s="165">
        <v>11086</v>
      </c>
      <c r="M77" s="165">
        <f>L77</f>
        <v>11086</v>
      </c>
      <c r="N77" s="165">
        <f t="shared" si="10"/>
        <v>11086</v>
      </c>
      <c r="O77" s="165">
        <f>SUM(H77:N77)</f>
        <v>63172.7</v>
      </c>
      <c r="P77" s="520" t="s">
        <v>486</v>
      </c>
      <c r="Q77" s="221"/>
      <c r="R77" s="221"/>
      <c r="S77" s="221"/>
      <c r="T77" s="221"/>
      <c r="U77" s="221"/>
      <c r="V77" s="221"/>
      <c r="W77" s="221"/>
      <c r="X77" s="221"/>
      <c r="Y77" s="221"/>
      <c r="Z77" s="221"/>
      <c r="AA77" s="221"/>
      <c r="AB77" s="221"/>
      <c r="AC77" s="221"/>
      <c r="AD77" s="221"/>
      <c r="AE77" s="221"/>
      <c r="AF77" s="221"/>
      <c r="AG77" s="221"/>
      <c r="AH77" s="221"/>
      <c r="AI77" s="221"/>
      <c r="AJ77" s="221"/>
      <c r="AK77" s="221"/>
      <c r="AL77" s="221"/>
      <c r="AM77" s="221"/>
      <c r="AN77" s="221"/>
      <c r="AO77" s="221"/>
      <c r="AP77" s="221"/>
      <c r="AQ77" s="221"/>
      <c r="AR77" s="221"/>
      <c r="AS77" s="221"/>
      <c r="AT77" s="221"/>
      <c r="AU77" s="221"/>
      <c r="AV77" s="221"/>
      <c r="AW77" s="221"/>
      <c r="AX77" s="221"/>
      <c r="AY77" s="221"/>
      <c r="AZ77" s="221"/>
      <c r="BA77" s="221"/>
      <c r="BB77" s="221"/>
      <c r="BC77" s="221"/>
      <c r="BD77" s="221"/>
      <c r="BE77" s="221"/>
      <c r="BF77" s="221"/>
      <c r="BG77" s="221"/>
      <c r="BH77" s="221"/>
      <c r="BI77" s="221"/>
      <c r="BJ77" s="221"/>
      <c r="BK77" s="221"/>
      <c r="BL77" s="221"/>
      <c r="BM77" s="221"/>
      <c r="BN77" s="221"/>
      <c r="BO77" s="221"/>
      <c r="BP77" s="221"/>
      <c r="BQ77" s="221"/>
      <c r="BR77" s="221"/>
      <c r="BS77" s="221"/>
      <c r="BT77" s="239"/>
      <c r="BU77" s="239"/>
      <c r="BV77" s="239"/>
      <c r="BW77" s="239"/>
      <c r="BX77" s="239"/>
      <c r="BY77" s="239"/>
      <c r="BZ77" s="239"/>
      <c r="CA77" s="239"/>
      <c r="CB77" s="239"/>
      <c r="CC77" s="239"/>
      <c r="CD77" s="239"/>
      <c r="CE77" s="239"/>
      <c r="CF77" s="239"/>
      <c r="CG77" s="239"/>
      <c r="CH77" s="239"/>
      <c r="CI77" s="239"/>
      <c r="CJ77" s="239"/>
      <c r="CK77" s="239"/>
      <c r="CL77" s="239"/>
      <c r="CM77" s="239"/>
      <c r="CN77" s="239"/>
      <c r="CO77" s="239"/>
      <c r="CP77" s="239"/>
      <c r="CQ77" s="239"/>
      <c r="CR77" s="239"/>
      <c r="CS77" s="239"/>
      <c r="CT77" s="239"/>
      <c r="CU77" s="239"/>
      <c r="CV77" s="239"/>
      <c r="CW77" s="239"/>
      <c r="CX77" s="239"/>
      <c r="CY77" s="239"/>
      <c r="CZ77" s="239"/>
      <c r="DA77" s="239"/>
      <c r="DB77" s="239"/>
      <c r="DC77" s="239"/>
      <c r="DD77" s="239"/>
      <c r="DE77" s="239"/>
      <c r="DF77" s="239"/>
      <c r="DG77" s="239"/>
      <c r="DH77" s="239"/>
      <c r="DI77" s="239"/>
      <c r="DJ77" s="239"/>
      <c r="DK77" s="239"/>
      <c r="DL77" s="239"/>
      <c r="DM77" s="239"/>
      <c r="DN77" s="239"/>
      <c r="DO77" s="239"/>
      <c r="DP77" s="239"/>
      <c r="DQ77" s="239"/>
      <c r="DR77" s="239"/>
      <c r="DS77" s="239"/>
      <c r="DT77" s="239"/>
      <c r="DU77" s="239"/>
      <c r="DV77" s="239"/>
      <c r="DW77" s="239"/>
      <c r="DX77" s="239"/>
      <c r="DY77" s="239"/>
      <c r="DZ77" s="239"/>
      <c r="EA77" s="239"/>
      <c r="EB77" s="239"/>
      <c r="EC77" s="239"/>
      <c r="ED77" s="239"/>
      <c r="EE77" s="239"/>
      <c r="EF77" s="239"/>
      <c r="EG77" s="239"/>
      <c r="EH77" s="239"/>
      <c r="EI77" s="239"/>
      <c r="EJ77" s="239"/>
      <c r="EK77" s="239"/>
      <c r="EL77" s="239"/>
      <c r="EM77" s="239"/>
      <c r="EN77" s="239"/>
      <c r="EO77" s="239"/>
      <c r="EP77" s="239"/>
      <c r="EQ77" s="239"/>
      <c r="ER77" s="239"/>
      <c r="ES77" s="239"/>
      <c r="ET77" s="239"/>
      <c r="EU77" s="239"/>
      <c r="EV77" s="239"/>
      <c r="EW77" s="239"/>
      <c r="EX77" s="239"/>
      <c r="EY77" s="239"/>
      <c r="EZ77" s="239"/>
      <c r="FA77" s="239"/>
      <c r="FB77" s="239"/>
      <c r="FC77" s="239"/>
      <c r="FD77" s="239"/>
      <c r="FE77" s="239"/>
      <c r="FF77" s="239"/>
      <c r="FG77" s="239"/>
      <c r="FH77" s="239"/>
      <c r="FI77" s="239"/>
      <c r="FJ77" s="239"/>
      <c r="FK77" s="239"/>
      <c r="FL77" s="239"/>
      <c r="FM77" s="239"/>
      <c r="FN77" s="239"/>
      <c r="FO77" s="239"/>
      <c r="FP77" s="239"/>
      <c r="FQ77" s="239"/>
      <c r="FR77" s="239"/>
      <c r="FS77" s="239"/>
      <c r="FT77" s="239"/>
      <c r="FU77" s="239"/>
      <c r="FV77" s="239"/>
      <c r="FW77" s="239"/>
      <c r="FX77" s="239"/>
      <c r="FY77" s="239"/>
      <c r="FZ77" s="239"/>
      <c r="GA77" s="239"/>
      <c r="GB77" s="239"/>
      <c r="GC77" s="239"/>
      <c r="GD77" s="239"/>
      <c r="GE77" s="239"/>
      <c r="GF77" s="239"/>
      <c r="GG77" s="239"/>
      <c r="GH77" s="239"/>
      <c r="GI77" s="239"/>
      <c r="GJ77" s="239"/>
      <c r="GK77" s="239"/>
      <c r="GL77" s="239"/>
      <c r="GM77" s="239"/>
      <c r="GN77" s="239"/>
      <c r="GO77" s="239"/>
      <c r="GP77" s="239"/>
      <c r="GQ77" s="239"/>
      <c r="GR77" s="239"/>
      <c r="GS77" s="239"/>
      <c r="GT77" s="239"/>
      <c r="GU77" s="239"/>
      <c r="GV77" s="239"/>
      <c r="GW77" s="239"/>
      <c r="GX77" s="239"/>
      <c r="GY77" s="239"/>
      <c r="GZ77" s="239"/>
      <c r="HA77" s="239"/>
      <c r="HB77" s="239"/>
      <c r="HC77" s="239"/>
      <c r="HD77" s="239"/>
      <c r="HE77" s="239"/>
      <c r="HF77" s="239"/>
      <c r="HG77" s="239"/>
      <c r="HH77" s="239"/>
      <c r="HI77" s="239"/>
      <c r="HJ77" s="239"/>
      <c r="HK77" s="239"/>
      <c r="HL77" s="239"/>
      <c r="HM77" s="239"/>
      <c r="HN77" s="239"/>
      <c r="HO77" s="239"/>
      <c r="HP77" s="239"/>
      <c r="HQ77" s="239"/>
      <c r="HR77" s="239"/>
      <c r="HS77" s="239"/>
      <c r="HT77" s="239"/>
      <c r="HU77" s="239"/>
      <c r="HV77" s="239"/>
      <c r="HW77" s="239"/>
      <c r="HX77" s="239"/>
      <c r="HY77" s="239"/>
      <c r="HZ77" s="239"/>
      <c r="IA77" s="239"/>
      <c r="IB77" s="239"/>
      <c r="IC77" s="239"/>
      <c r="ID77" s="239"/>
      <c r="IE77" s="239"/>
      <c r="IF77" s="239"/>
      <c r="IG77" s="239"/>
      <c r="IH77" s="239"/>
      <c r="II77" s="239"/>
      <c r="IJ77" s="239"/>
      <c r="IK77" s="239"/>
      <c r="IL77" s="239"/>
      <c r="IM77" s="239"/>
      <c r="IN77" s="239"/>
      <c r="IO77" s="239"/>
      <c r="IP77" s="239"/>
      <c r="IQ77" s="239"/>
      <c r="IR77" s="239"/>
      <c r="IS77" s="239"/>
      <c r="IT77" s="239"/>
      <c r="IU77" s="239"/>
      <c r="IV77" s="239"/>
      <c r="IW77" s="239"/>
      <c r="IX77" s="239"/>
    </row>
    <row r="78" spans="1:258" s="307" customFormat="1" ht="77.25" customHeight="1" x14ac:dyDescent="0.25">
      <c r="A78" s="285" t="s">
        <v>48</v>
      </c>
      <c r="B78" s="286" t="s">
        <v>446</v>
      </c>
      <c r="C78" s="287" t="s">
        <v>281</v>
      </c>
      <c r="D78" s="287">
        <v>137</v>
      </c>
      <c r="E78" s="288" t="s">
        <v>349</v>
      </c>
      <c r="F78" s="288" t="s">
        <v>435</v>
      </c>
      <c r="G78" s="287">
        <v>610</v>
      </c>
      <c r="H78" s="165">
        <v>125</v>
      </c>
      <c r="I78" s="165"/>
      <c r="J78" s="273">
        <v>0</v>
      </c>
      <c r="K78" s="383">
        <v>0</v>
      </c>
      <c r="L78" s="165">
        <v>0</v>
      </c>
      <c r="M78" s="165">
        <v>0</v>
      </c>
      <c r="N78" s="165">
        <f t="shared" si="10"/>
        <v>0</v>
      </c>
      <c r="O78" s="165">
        <f t="shared" ref="O78:O84" si="13">SUM(H78:N78)</f>
        <v>125</v>
      </c>
      <c r="P78" s="521"/>
      <c r="Q78" s="221"/>
      <c r="R78" s="221"/>
      <c r="S78" s="221"/>
      <c r="T78" s="221"/>
      <c r="U78" s="221"/>
      <c r="V78" s="221"/>
      <c r="W78" s="221"/>
      <c r="X78" s="221"/>
      <c r="Y78" s="221"/>
      <c r="Z78" s="221"/>
      <c r="AA78" s="221"/>
      <c r="AB78" s="221"/>
      <c r="AC78" s="221"/>
      <c r="AD78" s="221"/>
      <c r="AE78" s="221"/>
      <c r="AF78" s="221"/>
      <c r="AG78" s="221"/>
      <c r="AH78" s="221"/>
      <c r="AI78" s="221"/>
      <c r="AJ78" s="221"/>
      <c r="AK78" s="221"/>
      <c r="AL78" s="221"/>
      <c r="AM78" s="221"/>
      <c r="AN78" s="221"/>
      <c r="AO78" s="221"/>
      <c r="AP78" s="221"/>
      <c r="AQ78" s="221"/>
      <c r="AR78" s="221"/>
      <c r="AS78" s="221"/>
      <c r="AT78" s="221"/>
      <c r="AU78" s="221"/>
      <c r="AV78" s="221"/>
      <c r="AW78" s="221"/>
      <c r="AX78" s="221"/>
      <c r="AY78" s="221"/>
      <c r="AZ78" s="221"/>
      <c r="BA78" s="221"/>
      <c r="BB78" s="221"/>
      <c r="BC78" s="221"/>
      <c r="BD78" s="221"/>
      <c r="BE78" s="221"/>
      <c r="BF78" s="221"/>
      <c r="BG78" s="221"/>
      <c r="BH78" s="221"/>
      <c r="BI78" s="221"/>
      <c r="BJ78" s="221"/>
      <c r="BK78" s="221"/>
      <c r="BL78" s="221"/>
      <c r="BM78" s="221"/>
      <c r="BN78" s="221"/>
      <c r="BO78" s="221"/>
      <c r="BP78" s="221"/>
      <c r="BQ78" s="221"/>
      <c r="BR78" s="221"/>
      <c r="BS78" s="221"/>
      <c r="BT78" s="239"/>
      <c r="BU78" s="239"/>
      <c r="BV78" s="239"/>
      <c r="BW78" s="239"/>
      <c r="BX78" s="239"/>
      <c r="BY78" s="239"/>
      <c r="BZ78" s="239"/>
      <c r="CA78" s="239"/>
      <c r="CB78" s="239"/>
      <c r="CC78" s="239"/>
      <c r="CD78" s="239"/>
      <c r="CE78" s="239"/>
      <c r="CF78" s="239"/>
      <c r="CG78" s="239"/>
      <c r="CH78" s="239"/>
      <c r="CI78" s="239"/>
      <c r="CJ78" s="239"/>
      <c r="CK78" s="239"/>
      <c r="CL78" s="239"/>
      <c r="CM78" s="239"/>
      <c r="CN78" s="239"/>
      <c r="CO78" s="239"/>
      <c r="CP78" s="239"/>
      <c r="CQ78" s="239"/>
      <c r="CR78" s="239"/>
      <c r="CS78" s="239"/>
      <c r="CT78" s="239"/>
      <c r="CU78" s="239"/>
      <c r="CV78" s="239"/>
      <c r="CW78" s="239"/>
      <c r="CX78" s="239"/>
      <c r="CY78" s="239"/>
      <c r="CZ78" s="239"/>
      <c r="DA78" s="239"/>
      <c r="DB78" s="239"/>
      <c r="DC78" s="239"/>
      <c r="DD78" s="239"/>
      <c r="DE78" s="239"/>
      <c r="DF78" s="239"/>
      <c r="DG78" s="239"/>
      <c r="DH78" s="239"/>
      <c r="DI78" s="239"/>
      <c r="DJ78" s="239"/>
      <c r="DK78" s="239"/>
      <c r="DL78" s="239"/>
      <c r="DM78" s="239"/>
      <c r="DN78" s="239"/>
      <c r="DO78" s="239"/>
      <c r="DP78" s="239"/>
      <c r="DQ78" s="239"/>
      <c r="DR78" s="239"/>
      <c r="DS78" s="239"/>
      <c r="DT78" s="239"/>
      <c r="DU78" s="239"/>
      <c r="DV78" s="239"/>
      <c r="DW78" s="239"/>
      <c r="DX78" s="239"/>
      <c r="DY78" s="239"/>
      <c r="DZ78" s="239"/>
      <c r="EA78" s="239"/>
      <c r="EB78" s="239"/>
      <c r="EC78" s="239"/>
      <c r="ED78" s="239"/>
      <c r="EE78" s="239"/>
      <c r="EF78" s="239"/>
      <c r="EG78" s="239"/>
      <c r="EH78" s="239"/>
      <c r="EI78" s="239"/>
      <c r="EJ78" s="239"/>
      <c r="EK78" s="239"/>
      <c r="EL78" s="239"/>
      <c r="EM78" s="239"/>
      <c r="EN78" s="239"/>
      <c r="EO78" s="239"/>
      <c r="EP78" s="239"/>
      <c r="EQ78" s="239"/>
      <c r="ER78" s="239"/>
      <c r="ES78" s="239"/>
      <c r="ET78" s="239"/>
      <c r="EU78" s="239"/>
      <c r="EV78" s="239"/>
      <c r="EW78" s="239"/>
      <c r="EX78" s="239"/>
      <c r="EY78" s="239"/>
      <c r="EZ78" s="239"/>
      <c r="FA78" s="239"/>
      <c r="FB78" s="239"/>
      <c r="FC78" s="239"/>
      <c r="FD78" s="239"/>
      <c r="FE78" s="239"/>
      <c r="FF78" s="239"/>
      <c r="FG78" s="239"/>
      <c r="FH78" s="239"/>
      <c r="FI78" s="239"/>
      <c r="FJ78" s="239"/>
      <c r="FK78" s="239"/>
      <c r="FL78" s="239"/>
      <c r="FM78" s="239"/>
      <c r="FN78" s="239"/>
      <c r="FO78" s="239"/>
      <c r="FP78" s="239"/>
      <c r="FQ78" s="239"/>
      <c r="FR78" s="239"/>
      <c r="FS78" s="239"/>
      <c r="FT78" s="239"/>
      <c r="FU78" s="239"/>
      <c r="FV78" s="239"/>
      <c r="FW78" s="239"/>
      <c r="FX78" s="239"/>
      <c r="FY78" s="239"/>
      <c r="FZ78" s="239"/>
      <c r="GA78" s="239"/>
      <c r="GB78" s="239"/>
      <c r="GC78" s="239"/>
      <c r="GD78" s="239"/>
      <c r="GE78" s="239"/>
      <c r="GF78" s="239"/>
      <c r="GG78" s="239"/>
      <c r="GH78" s="239"/>
      <c r="GI78" s="239"/>
      <c r="GJ78" s="239"/>
      <c r="GK78" s="239"/>
      <c r="GL78" s="239"/>
      <c r="GM78" s="239"/>
      <c r="GN78" s="239"/>
      <c r="GO78" s="239"/>
      <c r="GP78" s="239"/>
      <c r="GQ78" s="239"/>
      <c r="GR78" s="239"/>
      <c r="GS78" s="239"/>
      <c r="GT78" s="239"/>
      <c r="GU78" s="239"/>
      <c r="GV78" s="239"/>
      <c r="GW78" s="239"/>
      <c r="GX78" s="239"/>
      <c r="GY78" s="239"/>
      <c r="GZ78" s="239"/>
      <c r="HA78" s="239"/>
      <c r="HB78" s="239"/>
      <c r="HC78" s="239"/>
      <c r="HD78" s="239"/>
      <c r="HE78" s="239"/>
      <c r="HF78" s="239"/>
      <c r="HG78" s="239"/>
      <c r="HH78" s="239"/>
      <c r="HI78" s="239"/>
      <c r="HJ78" s="239"/>
      <c r="HK78" s="239"/>
      <c r="HL78" s="239"/>
      <c r="HM78" s="239"/>
      <c r="HN78" s="239"/>
      <c r="HO78" s="239"/>
      <c r="HP78" s="239"/>
      <c r="HQ78" s="239"/>
      <c r="HR78" s="239"/>
      <c r="HS78" s="239"/>
      <c r="HT78" s="239"/>
      <c r="HU78" s="239"/>
      <c r="HV78" s="239"/>
      <c r="HW78" s="239"/>
      <c r="HX78" s="239"/>
      <c r="HY78" s="239"/>
      <c r="HZ78" s="239"/>
      <c r="IA78" s="239"/>
      <c r="IB78" s="239"/>
      <c r="IC78" s="239"/>
      <c r="ID78" s="239"/>
      <c r="IE78" s="239"/>
      <c r="IF78" s="239"/>
      <c r="IG78" s="239"/>
      <c r="IH78" s="239"/>
      <c r="II78" s="239"/>
      <c r="IJ78" s="239"/>
      <c r="IK78" s="239"/>
      <c r="IL78" s="239"/>
      <c r="IM78" s="239"/>
      <c r="IN78" s="239"/>
      <c r="IO78" s="239"/>
      <c r="IP78" s="239"/>
      <c r="IQ78" s="239"/>
      <c r="IR78" s="239"/>
      <c r="IS78" s="239"/>
      <c r="IT78" s="239"/>
      <c r="IU78" s="239"/>
      <c r="IV78" s="239"/>
      <c r="IW78" s="239"/>
      <c r="IX78" s="239"/>
    </row>
    <row r="79" spans="1:258" s="307" customFormat="1" ht="70.5" customHeight="1" x14ac:dyDescent="0.25">
      <c r="A79" s="285" t="s">
        <v>50</v>
      </c>
      <c r="B79" s="286" t="s">
        <v>350</v>
      </c>
      <c r="C79" s="287" t="s">
        <v>281</v>
      </c>
      <c r="D79" s="287">
        <v>137</v>
      </c>
      <c r="E79" s="288" t="s">
        <v>269</v>
      </c>
      <c r="F79" s="288" t="s">
        <v>238</v>
      </c>
      <c r="G79" s="287">
        <v>610</v>
      </c>
      <c r="H79" s="165">
        <v>214.6</v>
      </c>
      <c r="I79" s="165"/>
      <c r="J79" s="273">
        <v>328.9</v>
      </c>
      <c r="K79" s="383">
        <v>371.4</v>
      </c>
      <c r="L79" s="165">
        <v>520</v>
      </c>
      <c r="M79" s="165">
        <f>L79</f>
        <v>520</v>
      </c>
      <c r="N79" s="165">
        <f t="shared" si="10"/>
        <v>520</v>
      </c>
      <c r="O79" s="165">
        <f t="shared" si="13"/>
        <v>2474.9</v>
      </c>
      <c r="P79" s="5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  <c r="AA79" s="221"/>
      <c r="AB79" s="221"/>
      <c r="AC79" s="221"/>
      <c r="AD79" s="221"/>
      <c r="AE79" s="221"/>
      <c r="AF79" s="221"/>
      <c r="AG79" s="221"/>
      <c r="AH79" s="221"/>
      <c r="AI79" s="221"/>
      <c r="AJ79" s="221"/>
      <c r="AK79" s="221"/>
      <c r="AL79" s="221"/>
      <c r="AM79" s="221"/>
      <c r="AN79" s="221"/>
      <c r="AO79" s="221"/>
      <c r="AP79" s="221"/>
      <c r="AQ79" s="221"/>
      <c r="AR79" s="221"/>
      <c r="AS79" s="221"/>
      <c r="AT79" s="221"/>
      <c r="AU79" s="221"/>
      <c r="AV79" s="221"/>
      <c r="AW79" s="221"/>
      <c r="AX79" s="221"/>
      <c r="AY79" s="221"/>
      <c r="AZ79" s="221"/>
      <c r="BA79" s="221"/>
      <c r="BB79" s="221"/>
      <c r="BC79" s="221"/>
      <c r="BD79" s="221"/>
      <c r="BE79" s="221"/>
      <c r="BF79" s="221"/>
      <c r="BG79" s="221"/>
      <c r="BH79" s="221"/>
      <c r="BI79" s="221"/>
      <c r="BJ79" s="221"/>
      <c r="BK79" s="221"/>
      <c r="BL79" s="221"/>
      <c r="BM79" s="221"/>
      <c r="BN79" s="221"/>
      <c r="BO79" s="221"/>
      <c r="BP79" s="221"/>
      <c r="BQ79" s="221"/>
      <c r="BR79" s="221"/>
      <c r="BS79" s="221"/>
      <c r="BT79" s="239"/>
      <c r="BU79" s="239"/>
      <c r="BV79" s="239"/>
      <c r="BW79" s="239"/>
      <c r="BX79" s="239"/>
      <c r="BY79" s="239"/>
      <c r="BZ79" s="239"/>
      <c r="CA79" s="239"/>
      <c r="CB79" s="239"/>
      <c r="CC79" s="239"/>
      <c r="CD79" s="239"/>
      <c r="CE79" s="239"/>
      <c r="CF79" s="239"/>
      <c r="CG79" s="239"/>
      <c r="CH79" s="239"/>
      <c r="CI79" s="239"/>
      <c r="CJ79" s="239"/>
      <c r="CK79" s="239"/>
      <c r="CL79" s="239"/>
      <c r="CM79" s="239"/>
      <c r="CN79" s="239"/>
      <c r="CO79" s="239"/>
      <c r="CP79" s="239"/>
      <c r="CQ79" s="239"/>
      <c r="CR79" s="239"/>
      <c r="CS79" s="239"/>
      <c r="CT79" s="239"/>
      <c r="CU79" s="239"/>
      <c r="CV79" s="239"/>
      <c r="CW79" s="239"/>
      <c r="CX79" s="239"/>
      <c r="CY79" s="239"/>
      <c r="CZ79" s="239"/>
      <c r="DA79" s="239"/>
      <c r="DB79" s="239"/>
      <c r="DC79" s="239"/>
      <c r="DD79" s="239"/>
      <c r="DE79" s="239"/>
      <c r="DF79" s="239"/>
      <c r="DG79" s="239"/>
      <c r="DH79" s="239"/>
      <c r="DI79" s="239"/>
      <c r="DJ79" s="239"/>
      <c r="DK79" s="239"/>
      <c r="DL79" s="239"/>
      <c r="DM79" s="239"/>
      <c r="DN79" s="239"/>
      <c r="DO79" s="239"/>
      <c r="DP79" s="239"/>
      <c r="DQ79" s="239"/>
      <c r="DR79" s="239"/>
      <c r="DS79" s="239"/>
      <c r="DT79" s="239"/>
      <c r="DU79" s="239"/>
      <c r="DV79" s="239"/>
      <c r="DW79" s="239"/>
      <c r="DX79" s="239"/>
      <c r="DY79" s="239"/>
      <c r="DZ79" s="239"/>
      <c r="EA79" s="239"/>
      <c r="EB79" s="239"/>
      <c r="EC79" s="239"/>
      <c r="ED79" s="239"/>
      <c r="EE79" s="239"/>
      <c r="EF79" s="239"/>
      <c r="EG79" s="239"/>
      <c r="EH79" s="239"/>
      <c r="EI79" s="239"/>
      <c r="EJ79" s="239"/>
      <c r="EK79" s="239"/>
      <c r="EL79" s="239"/>
      <c r="EM79" s="239"/>
      <c r="EN79" s="239"/>
      <c r="EO79" s="239"/>
      <c r="EP79" s="239"/>
      <c r="EQ79" s="239"/>
      <c r="ER79" s="239"/>
      <c r="ES79" s="239"/>
      <c r="ET79" s="239"/>
      <c r="EU79" s="239"/>
      <c r="EV79" s="239"/>
      <c r="EW79" s="239"/>
      <c r="EX79" s="239"/>
      <c r="EY79" s="239"/>
      <c r="EZ79" s="239"/>
      <c r="FA79" s="239"/>
      <c r="FB79" s="239"/>
      <c r="FC79" s="239"/>
      <c r="FD79" s="239"/>
      <c r="FE79" s="239"/>
      <c r="FF79" s="239"/>
      <c r="FG79" s="239"/>
      <c r="FH79" s="239"/>
      <c r="FI79" s="239"/>
      <c r="FJ79" s="239"/>
      <c r="FK79" s="239"/>
      <c r="FL79" s="239"/>
      <c r="FM79" s="239"/>
      <c r="FN79" s="239"/>
      <c r="FO79" s="239"/>
      <c r="FP79" s="239"/>
      <c r="FQ79" s="239"/>
      <c r="FR79" s="239"/>
      <c r="FS79" s="239"/>
      <c r="FT79" s="239"/>
      <c r="FU79" s="239"/>
      <c r="FV79" s="239"/>
      <c r="FW79" s="239"/>
      <c r="FX79" s="239"/>
      <c r="FY79" s="239"/>
      <c r="FZ79" s="239"/>
      <c r="GA79" s="239"/>
      <c r="GB79" s="239"/>
      <c r="GC79" s="239"/>
      <c r="GD79" s="239"/>
      <c r="GE79" s="239"/>
      <c r="GF79" s="239"/>
      <c r="GG79" s="239"/>
      <c r="GH79" s="239"/>
      <c r="GI79" s="239"/>
      <c r="GJ79" s="239"/>
      <c r="GK79" s="239"/>
      <c r="GL79" s="239"/>
      <c r="GM79" s="239"/>
      <c r="GN79" s="239"/>
      <c r="GO79" s="239"/>
      <c r="GP79" s="239"/>
      <c r="GQ79" s="239"/>
      <c r="GR79" s="239"/>
      <c r="GS79" s="239"/>
      <c r="GT79" s="239"/>
      <c r="GU79" s="239"/>
      <c r="GV79" s="239"/>
      <c r="GW79" s="239"/>
      <c r="GX79" s="239"/>
      <c r="GY79" s="239"/>
      <c r="GZ79" s="239"/>
      <c r="HA79" s="239"/>
      <c r="HB79" s="239"/>
      <c r="HC79" s="239"/>
      <c r="HD79" s="239"/>
      <c r="HE79" s="239"/>
      <c r="HF79" s="239"/>
      <c r="HG79" s="239"/>
      <c r="HH79" s="239"/>
      <c r="HI79" s="239"/>
      <c r="HJ79" s="239"/>
      <c r="HK79" s="239"/>
      <c r="HL79" s="239"/>
      <c r="HM79" s="239"/>
      <c r="HN79" s="239"/>
      <c r="HO79" s="239"/>
      <c r="HP79" s="239"/>
      <c r="HQ79" s="239"/>
      <c r="HR79" s="239"/>
      <c r="HS79" s="239"/>
      <c r="HT79" s="239"/>
      <c r="HU79" s="239"/>
      <c r="HV79" s="239"/>
      <c r="HW79" s="239"/>
      <c r="HX79" s="239"/>
      <c r="HY79" s="239"/>
      <c r="HZ79" s="239"/>
      <c r="IA79" s="239"/>
      <c r="IB79" s="239"/>
      <c r="IC79" s="239"/>
      <c r="ID79" s="239"/>
      <c r="IE79" s="239"/>
      <c r="IF79" s="239"/>
      <c r="IG79" s="239"/>
      <c r="IH79" s="239"/>
      <c r="II79" s="239"/>
      <c r="IJ79" s="239"/>
      <c r="IK79" s="239"/>
      <c r="IL79" s="239"/>
      <c r="IM79" s="239"/>
      <c r="IN79" s="239"/>
      <c r="IO79" s="239"/>
      <c r="IP79" s="239"/>
      <c r="IQ79" s="239"/>
      <c r="IR79" s="239"/>
      <c r="IS79" s="239"/>
      <c r="IT79" s="239"/>
      <c r="IU79" s="239"/>
      <c r="IV79" s="239"/>
      <c r="IW79" s="239"/>
      <c r="IX79" s="239"/>
    </row>
    <row r="80" spans="1:258" s="307" customFormat="1" ht="145.5" customHeight="1" x14ac:dyDescent="0.25">
      <c r="A80" s="285" t="s">
        <v>354</v>
      </c>
      <c r="B80" s="209" t="s">
        <v>456</v>
      </c>
      <c r="C80" s="287" t="s">
        <v>281</v>
      </c>
      <c r="D80" s="287">
        <v>137</v>
      </c>
      <c r="E80" s="288" t="s">
        <v>269</v>
      </c>
      <c r="F80" s="288" t="s">
        <v>437</v>
      </c>
      <c r="G80" s="287">
        <v>850</v>
      </c>
      <c r="H80" s="165">
        <v>8.8000000000000007</v>
      </c>
      <c r="I80" s="165"/>
      <c r="J80" s="273">
        <v>6.1</v>
      </c>
      <c r="K80" s="383">
        <v>0</v>
      </c>
      <c r="L80" s="165">
        <v>0</v>
      </c>
      <c r="M80" s="165">
        <v>0</v>
      </c>
      <c r="N80" s="165">
        <f t="shared" si="10"/>
        <v>0</v>
      </c>
      <c r="O80" s="165">
        <f t="shared" si="13"/>
        <v>14.9</v>
      </c>
      <c r="P80" s="521"/>
      <c r="Q80" s="305"/>
      <c r="R80" s="239"/>
      <c r="S80" s="239"/>
      <c r="T80" s="239"/>
      <c r="U80" s="239"/>
      <c r="V80" s="239"/>
      <c r="W80" s="239"/>
      <c r="X80" s="239"/>
      <c r="Y80" s="239"/>
      <c r="Z80" s="239"/>
      <c r="AA80" s="239"/>
      <c r="AB80" s="239"/>
      <c r="AC80" s="239"/>
      <c r="AD80" s="239"/>
      <c r="AE80" s="239"/>
      <c r="AF80" s="239"/>
      <c r="AG80" s="239"/>
      <c r="AH80" s="239"/>
      <c r="AI80" s="239"/>
      <c r="AJ80" s="239"/>
      <c r="AK80" s="239"/>
      <c r="AL80" s="239"/>
      <c r="AM80" s="239"/>
      <c r="AN80" s="239"/>
      <c r="AO80" s="239"/>
      <c r="AP80" s="239"/>
      <c r="AQ80" s="239"/>
      <c r="AR80" s="239"/>
      <c r="AS80" s="239"/>
      <c r="AT80" s="239"/>
      <c r="AU80" s="239"/>
      <c r="AV80" s="239"/>
      <c r="AW80" s="239"/>
      <c r="AX80" s="239"/>
      <c r="AY80" s="239"/>
      <c r="AZ80" s="239"/>
      <c r="BA80" s="239"/>
      <c r="BB80" s="239"/>
      <c r="BC80" s="239"/>
      <c r="BD80" s="239"/>
      <c r="BE80" s="239"/>
      <c r="BF80" s="239"/>
      <c r="BG80" s="239"/>
      <c r="BH80" s="239"/>
      <c r="BI80" s="239"/>
      <c r="BJ80" s="239"/>
      <c r="BK80" s="239"/>
      <c r="BL80" s="239"/>
      <c r="BM80" s="239"/>
      <c r="BN80" s="239"/>
      <c r="BO80" s="239"/>
      <c r="BP80" s="239"/>
      <c r="BQ80" s="239"/>
      <c r="BR80" s="239"/>
      <c r="BS80" s="239"/>
      <c r="BT80" s="239"/>
      <c r="BU80" s="239"/>
      <c r="BV80" s="239"/>
      <c r="BW80" s="239"/>
      <c r="BX80" s="239"/>
      <c r="BY80" s="239"/>
      <c r="BZ80" s="239"/>
      <c r="CA80" s="239"/>
      <c r="CB80" s="239"/>
      <c r="CC80" s="239"/>
      <c r="CD80" s="239"/>
      <c r="CE80" s="239"/>
      <c r="CF80" s="239"/>
      <c r="CG80" s="239"/>
      <c r="CH80" s="239"/>
      <c r="CI80" s="239"/>
      <c r="CJ80" s="239"/>
      <c r="CK80" s="239"/>
      <c r="CL80" s="239"/>
      <c r="CM80" s="239"/>
      <c r="CN80" s="239"/>
      <c r="CO80" s="239"/>
      <c r="CP80" s="239"/>
      <c r="CQ80" s="239"/>
      <c r="CR80" s="239"/>
      <c r="CS80" s="239"/>
      <c r="CT80" s="239"/>
      <c r="CU80" s="239"/>
      <c r="CV80" s="239"/>
      <c r="CW80" s="239"/>
      <c r="CX80" s="239"/>
      <c r="CY80" s="239"/>
      <c r="CZ80" s="239"/>
      <c r="DA80" s="239"/>
      <c r="DB80" s="239"/>
      <c r="DC80" s="239"/>
      <c r="DD80" s="239"/>
      <c r="DE80" s="239"/>
      <c r="DF80" s="239"/>
      <c r="DG80" s="239"/>
      <c r="DH80" s="239"/>
      <c r="DI80" s="239"/>
      <c r="DJ80" s="239"/>
      <c r="DK80" s="239"/>
      <c r="DL80" s="239"/>
      <c r="DM80" s="239"/>
      <c r="DN80" s="239"/>
      <c r="DO80" s="239"/>
      <c r="DP80" s="239"/>
      <c r="DQ80" s="239"/>
      <c r="DR80" s="239"/>
      <c r="DS80" s="239"/>
      <c r="DT80" s="239"/>
      <c r="DU80" s="239"/>
      <c r="DV80" s="239"/>
      <c r="DW80" s="239"/>
      <c r="DX80" s="239"/>
      <c r="DY80" s="239"/>
      <c r="DZ80" s="239"/>
      <c r="EA80" s="239"/>
      <c r="EB80" s="239"/>
      <c r="EC80" s="239"/>
      <c r="ED80" s="239"/>
      <c r="EE80" s="239"/>
      <c r="EF80" s="239"/>
      <c r="EG80" s="239"/>
      <c r="EH80" s="239"/>
      <c r="EI80" s="239"/>
      <c r="EJ80" s="239"/>
      <c r="EK80" s="239"/>
      <c r="EL80" s="239"/>
      <c r="EM80" s="239"/>
      <c r="EN80" s="239"/>
      <c r="EO80" s="239"/>
      <c r="EP80" s="239"/>
      <c r="EQ80" s="239"/>
      <c r="ER80" s="239"/>
      <c r="ES80" s="239"/>
      <c r="ET80" s="239"/>
      <c r="EU80" s="239"/>
      <c r="EV80" s="239"/>
      <c r="EW80" s="239"/>
      <c r="EX80" s="239"/>
      <c r="EY80" s="239"/>
      <c r="EZ80" s="239"/>
      <c r="FA80" s="239"/>
      <c r="FB80" s="239"/>
      <c r="FC80" s="239"/>
      <c r="FD80" s="239"/>
      <c r="FE80" s="239"/>
      <c r="FF80" s="239"/>
      <c r="FG80" s="239"/>
      <c r="FH80" s="239"/>
      <c r="FI80" s="239"/>
      <c r="FJ80" s="239"/>
      <c r="FK80" s="239"/>
      <c r="FL80" s="239"/>
      <c r="FM80" s="239"/>
      <c r="FN80" s="239"/>
      <c r="FO80" s="239"/>
      <c r="FP80" s="239"/>
      <c r="FQ80" s="239"/>
      <c r="FR80" s="239"/>
      <c r="FS80" s="239"/>
      <c r="FT80" s="239"/>
      <c r="FU80" s="239"/>
      <c r="FV80" s="239"/>
      <c r="FW80" s="239"/>
      <c r="FX80" s="239"/>
      <c r="FY80" s="239"/>
      <c r="FZ80" s="239"/>
      <c r="GA80" s="239"/>
      <c r="GB80" s="239"/>
      <c r="GC80" s="239"/>
      <c r="GD80" s="239"/>
      <c r="GE80" s="239"/>
      <c r="GF80" s="239"/>
      <c r="GG80" s="239"/>
      <c r="GH80" s="239"/>
      <c r="GI80" s="239"/>
      <c r="GJ80" s="239"/>
      <c r="GK80" s="239"/>
      <c r="GL80" s="239"/>
      <c r="GM80" s="239"/>
      <c r="GN80" s="239"/>
      <c r="GO80" s="239"/>
      <c r="GP80" s="239"/>
      <c r="GQ80" s="239"/>
      <c r="GR80" s="239"/>
      <c r="GS80" s="239"/>
      <c r="GT80" s="239"/>
      <c r="GU80" s="239"/>
      <c r="GV80" s="239"/>
      <c r="GW80" s="239"/>
      <c r="GX80" s="239"/>
      <c r="GY80" s="239"/>
      <c r="GZ80" s="239"/>
      <c r="HA80" s="239"/>
      <c r="HB80" s="239"/>
      <c r="HC80" s="239"/>
      <c r="HD80" s="239"/>
      <c r="HE80" s="239"/>
      <c r="HF80" s="239"/>
      <c r="HG80" s="239"/>
      <c r="HH80" s="239"/>
      <c r="HI80" s="239"/>
      <c r="HJ80" s="239"/>
      <c r="HK80" s="239"/>
      <c r="HL80" s="239"/>
      <c r="HM80" s="239"/>
      <c r="HN80" s="239"/>
      <c r="HO80" s="239"/>
      <c r="HP80" s="239"/>
      <c r="HQ80" s="239"/>
      <c r="HR80" s="239"/>
      <c r="HS80" s="239"/>
      <c r="HT80" s="239"/>
      <c r="HU80" s="239"/>
      <c r="HV80" s="239"/>
      <c r="HW80" s="239"/>
      <c r="HX80" s="239"/>
      <c r="HY80" s="239"/>
      <c r="HZ80" s="239"/>
      <c r="IA80" s="239"/>
      <c r="IB80" s="239"/>
      <c r="IC80" s="239"/>
      <c r="ID80" s="239"/>
      <c r="IE80" s="239"/>
      <c r="IF80" s="239"/>
      <c r="IG80" s="239"/>
      <c r="IH80" s="239"/>
      <c r="II80" s="239"/>
      <c r="IJ80" s="239"/>
      <c r="IK80" s="239"/>
      <c r="IL80" s="239"/>
      <c r="IM80" s="239"/>
      <c r="IN80" s="239"/>
      <c r="IO80" s="239"/>
      <c r="IP80" s="239"/>
      <c r="IQ80" s="239"/>
      <c r="IR80" s="239"/>
      <c r="IS80" s="239"/>
      <c r="IT80" s="239"/>
      <c r="IU80" s="239"/>
      <c r="IV80" s="239"/>
      <c r="IW80" s="239"/>
      <c r="IX80" s="239"/>
    </row>
    <row r="81" spans="1:258" s="307" customFormat="1" ht="100.5" customHeight="1" x14ac:dyDescent="0.25">
      <c r="A81" s="285" t="s">
        <v>452</v>
      </c>
      <c r="B81" s="209" t="s">
        <v>457</v>
      </c>
      <c r="C81" s="287" t="s">
        <v>281</v>
      </c>
      <c r="D81" s="287">
        <v>137</v>
      </c>
      <c r="E81" s="288" t="s">
        <v>269</v>
      </c>
      <c r="F81" s="288" t="s">
        <v>438</v>
      </c>
      <c r="G81" s="287">
        <v>610</v>
      </c>
      <c r="H81" s="165">
        <v>141.69999999999999</v>
      </c>
      <c r="I81" s="165"/>
      <c r="J81" s="273">
        <v>0</v>
      </c>
      <c r="K81" s="383">
        <v>0</v>
      </c>
      <c r="L81" s="165">
        <v>0</v>
      </c>
      <c r="M81" s="165">
        <v>0</v>
      </c>
      <c r="N81" s="165">
        <f t="shared" si="10"/>
        <v>0</v>
      </c>
      <c r="O81" s="165">
        <f t="shared" si="13"/>
        <v>141.69999999999999</v>
      </c>
      <c r="P81" s="521"/>
      <c r="Q81" s="305"/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39"/>
      <c r="AD81" s="239"/>
      <c r="AE81" s="239"/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39"/>
      <c r="AR81" s="239"/>
      <c r="AS81" s="239"/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39"/>
      <c r="BF81" s="239"/>
      <c r="BG81" s="239"/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239"/>
      <c r="BU81" s="239"/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39"/>
      <c r="CH81" s="239"/>
      <c r="CI81" s="239"/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239"/>
      <c r="CW81" s="239"/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39"/>
      <c r="DJ81" s="239"/>
      <c r="DK81" s="239"/>
      <c r="DL81" s="239"/>
      <c r="DM81" s="239"/>
      <c r="DN81" s="239"/>
      <c r="DO81" s="239"/>
      <c r="DP81" s="239"/>
      <c r="DQ81" s="239"/>
      <c r="DR81" s="239"/>
      <c r="DS81" s="239"/>
      <c r="DT81" s="239"/>
      <c r="DU81" s="239"/>
      <c r="DV81" s="239"/>
      <c r="DW81" s="239"/>
      <c r="DX81" s="239"/>
      <c r="DY81" s="239"/>
      <c r="DZ81" s="239"/>
      <c r="EA81" s="239"/>
      <c r="EB81" s="239"/>
      <c r="EC81" s="239"/>
      <c r="ED81" s="239"/>
      <c r="EE81" s="239"/>
      <c r="EF81" s="239"/>
      <c r="EG81" s="239"/>
      <c r="EH81" s="239"/>
      <c r="EI81" s="239"/>
      <c r="EJ81" s="239"/>
      <c r="EK81" s="239"/>
      <c r="EL81" s="239"/>
      <c r="EM81" s="239"/>
      <c r="EN81" s="239"/>
      <c r="EO81" s="239"/>
      <c r="EP81" s="239"/>
      <c r="EQ81" s="239"/>
      <c r="ER81" s="239"/>
      <c r="ES81" s="239"/>
      <c r="ET81" s="239"/>
      <c r="EU81" s="239"/>
      <c r="EV81" s="239"/>
      <c r="EW81" s="239"/>
      <c r="EX81" s="239"/>
      <c r="EY81" s="239"/>
      <c r="EZ81" s="239"/>
      <c r="FA81" s="239"/>
      <c r="FB81" s="239"/>
      <c r="FC81" s="239"/>
      <c r="FD81" s="239"/>
      <c r="FE81" s="239"/>
      <c r="FF81" s="239"/>
      <c r="FG81" s="239"/>
      <c r="FH81" s="239"/>
      <c r="FI81" s="239"/>
      <c r="FJ81" s="239"/>
      <c r="FK81" s="239"/>
      <c r="FL81" s="239"/>
      <c r="FM81" s="239"/>
      <c r="FN81" s="239"/>
      <c r="FO81" s="239"/>
      <c r="FP81" s="239"/>
      <c r="FQ81" s="239"/>
      <c r="FR81" s="239"/>
      <c r="FS81" s="239"/>
      <c r="FT81" s="239"/>
      <c r="FU81" s="239"/>
      <c r="FV81" s="239"/>
      <c r="FW81" s="239"/>
      <c r="FX81" s="239"/>
      <c r="FY81" s="239"/>
      <c r="FZ81" s="239"/>
      <c r="GA81" s="239"/>
      <c r="GB81" s="239"/>
      <c r="GC81" s="239"/>
      <c r="GD81" s="239"/>
      <c r="GE81" s="239"/>
      <c r="GF81" s="239"/>
      <c r="GG81" s="239"/>
      <c r="GH81" s="239"/>
      <c r="GI81" s="239"/>
      <c r="GJ81" s="239"/>
      <c r="GK81" s="239"/>
      <c r="GL81" s="239"/>
      <c r="GM81" s="239"/>
      <c r="GN81" s="239"/>
      <c r="GO81" s="239"/>
      <c r="GP81" s="239"/>
      <c r="GQ81" s="239"/>
      <c r="GR81" s="239"/>
      <c r="GS81" s="239"/>
      <c r="GT81" s="239"/>
      <c r="GU81" s="239"/>
      <c r="GV81" s="239"/>
      <c r="GW81" s="239"/>
      <c r="GX81" s="239"/>
      <c r="GY81" s="239"/>
      <c r="GZ81" s="239"/>
      <c r="HA81" s="239"/>
      <c r="HB81" s="239"/>
      <c r="HC81" s="239"/>
      <c r="HD81" s="239"/>
      <c r="HE81" s="239"/>
      <c r="HF81" s="239"/>
      <c r="HG81" s="239"/>
      <c r="HH81" s="239"/>
      <c r="HI81" s="239"/>
      <c r="HJ81" s="239"/>
      <c r="HK81" s="239"/>
      <c r="HL81" s="239"/>
      <c r="HM81" s="239"/>
      <c r="HN81" s="239"/>
      <c r="HO81" s="239"/>
      <c r="HP81" s="239"/>
      <c r="HQ81" s="239"/>
      <c r="HR81" s="239"/>
      <c r="HS81" s="239"/>
      <c r="HT81" s="239"/>
      <c r="HU81" s="239"/>
      <c r="HV81" s="239"/>
      <c r="HW81" s="239"/>
      <c r="HX81" s="239"/>
      <c r="HY81" s="239"/>
      <c r="HZ81" s="239"/>
      <c r="IA81" s="239"/>
      <c r="IB81" s="239"/>
      <c r="IC81" s="239"/>
      <c r="ID81" s="239"/>
      <c r="IE81" s="239"/>
      <c r="IF81" s="239"/>
      <c r="IG81" s="239"/>
      <c r="IH81" s="239"/>
      <c r="II81" s="239"/>
      <c r="IJ81" s="239"/>
      <c r="IK81" s="239"/>
      <c r="IL81" s="239"/>
      <c r="IM81" s="239"/>
      <c r="IN81" s="239"/>
      <c r="IO81" s="239"/>
      <c r="IP81" s="239"/>
      <c r="IQ81" s="239"/>
      <c r="IR81" s="239"/>
      <c r="IS81" s="239"/>
      <c r="IT81" s="239"/>
      <c r="IU81" s="239"/>
      <c r="IV81" s="239"/>
      <c r="IW81" s="239"/>
      <c r="IX81" s="239"/>
    </row>
    <row r="82" spans="1:258" s="307" customFormat="1" ht="100.5" customHeight="1" x14ac:dyDescent="0.25">
      <c r="A82" s="285" t="s">
        <v>453</v>
      </c>
      <c r="B82" s="209" t="s">
        <v>458</v>
      </c>
      <c r="C82" s="287" t="s">
        <v>281</v>
      </c>
      <c r="D82" s="287">
        <v>137</v>
      </c>
      <c r="E82" s="288" t="s">
        <v>269</v>
      </c>
      <c r="F82" s="288" t="s">
        <v>438</v>
      </c>
      <c r="G82" s="287">
        <v>610</v>
      </c>
      <c r="H82" s="165">
        <v>14</v>
      </c>
      <c r="I82" s="165"/>
      <c r="J82" s="273">
        <v>0</v>
      </c>
      <c r="K82" s="383">
        <v>0</v>
      </c>
      <c r="L82" s="165">
        <v>0</v>
      </c>
      <c r="M82" s="165">
        <v>0</v>
      </c>
      <c r="N82" s="165">
        <f t="shared" si="10"/>
        <v>0</v>
      </c>
      <c r="O82" s="165">
        <f t="shared" si="13"/>
        <v>14</v>
      </c>
      <c r="P82" s="522"/>
      <c r="Q82" s="305"/>
      <c r="R82" s="239"/>
      <c r="S82" s="239"/>
      <c r="T82" s="239"/>
      <c r="U82" s="239"/>
      <c r="V82" s="239"/>
      <c r="W82" s="239"/>
      <c r="X82" s="239"/>
      <c r="Y82" s="239"/>
      <c r="Z82" s="239"/>
      <c r="AA82" s="239"/>
      <c r="AB82" s="239"/>
      <c r="AC82" s="239"/>
      <c r="AD82" s="239"/>
      <c r="AE82" s="239"/>
      <c r="AF82" s="239"/>
      <c r="AG82" s="239"/>
      <c r="AH82" s="239"/>
      <c r="AI82" s="239"/>
      <c r="AJ82" s="239"/>
      <c r="AK82" s="239"/>
      <c r="AL82" s="239"/>
      <c r="AM82" s="239"/>
      <c r="AN82" s="239"/>
      <c r="AO82" s="239"/>
      <c r="AP82" s="239"/>
      <c r="AQ82" s="239"/>
      <c r="AR82" s="239"/>
      <c r="AS82" s="239"/>
      <c r="AT82" s="239"/>
      <c r="AU82" s="239"/>
      <c r="AV82" s="239"/>
      <c r="AW82" s="239"/>
      <c r="AX82" s="239"/>
      <c r="AY82" s="239"/>
      <c r="AZ82" s="239"/>
      <c r="BA82" s="239"/>
      <c r="BB82" s="239"/>
      <c r="BC82" s="239"/>
      <c r="BD82" s="239"/>
      <c r="BE82" s="239"/>
      <c r="BF82" s="239"/>
      <c r="BG82" s="239"/>
      <c r="BH82" s="239"/>
      <c r="BI82" s="239"/>
      <c r="BJ82" s="239"/>
      <c r="BK82" s="239"/>
      <c r="BL82" s="239"/>
      <c r="BM82" s="239"/>
      <c r="BN82" s="239"/>
      <c r="BO82" s="239"/>
      <c r="BP82" s="239"/>
      <c r="BQ82" s="239"/>
      <c r="BR82" s="239"/>
      <c r="BS82" s="239"/>
      <c r="BT82" s="239"/>
      <c r="BU82" s="239"/>
      <c r="BV82" s="239"/>
      <c r="BW82" s="239"/>
      <c r="BX82" s="239"/>
      <c r="BY82" s="239"/>
      <c r="BZ82" s="239"/>
      <c r="CA82" s="239"/>
      <c r="CB82" s="239"/>
      <c r="CC82" s="239"/>
      <c r="CD82" s="239"/>
      <c r="CE82" s="239"/>
      <c r="CF82" s="239"/>
      <c r="CG82" s="239"/>
      <c r="CH82" s="239"/>
      <c r="CI82" s="239"/>
      <c r="CJ82" s="239"/>
      <c r="CK82" s="239"/>
      <c r="CL82" s="239"/>
      <c r="CM82" s="239"/>
      <c r="CN82" s="239"/>
      <c r="CO82" s="239"/>
      <c r="CP82" s="239"/>
      <c r="CQ82" s="239"/>
      <c r="CR82" s="239"/>
      <c r="CS82" s="239"/>
      <c r="CT82" s="239"/>
      <c r="CU82" s="239"/>
      <c r="CV82" s="239"/>
      <c r="CW82" s="239"/>
      <c r="CX82" s="239"/>
      <c r="CY82" s="239"/>
      <c r="CZ82" s="239"/>
      <c r="DA82" s="239"/>
      <c r="DB82" s="239"/>
      <c r="DC82" s="239"/>
      <c r="DD82" s="239"/>
      <c r="DE82" s="239"/>
      <c r="DF82" s="239"/>
      <c r="DG82" s="239"/>
      <c r="DH82" s="239"/>
      <c r="DI82" s="239"/>
      <c r="DJ82" s="239"/>
      <c r="DK82" s="239"/>
      <c r="DL82" s="239"/>
      <c r="DM82" s="239"/>
      <c r="DN82" s="239"/>
      <c r="DO82" s="239"/>
      <c r="DP82" s="239"/>
      <c r="DQ82" s="239"/>
      <c r="DR82" s="239"/>
      <c r="DS82" s="239"/>
      <c r="DT82" s="239"/>
      <c r="DU82" s="239"/>
      <c r="DV82" s="239"/>
      <c r="DW82" s="239"/>
      <c r="DX82" s="239"/>
      <c r="DY82" s="239"/>
      <c r="DZ82" s="239"/>
      <c r="EA82" s="239"/>
      <c r="EB82" s="239"/>
      <c r="EC82" s="239"/>
      <c r="ED82" s="239"/>
      <c r="EE82" s="239"/>
      <c r="EF82" s="239"/>
      <c r="EG82" s="239"/>
      <c r="EH82" s="239"/>
      <c r="EI82" s="239"/>
      <c r="EJ82" s="239"/>
      <c r="EK82" s="239"/>
      <c r="EL82" s="239"/>
      <c r="EM82" s="239"/>
      <c r="EN82" s="239"/>
      <c r="EO82" s="239"/>
      <c r="EP82" s="239"/>
      <c r="EQ82" s="239"/>
      <c r="ER82" s="239"/>
      <c r="ES82" s="239"/>
      <c r="ET82" s="239"/>
      <c r="EU82" s="239"/>
      <c r="EV82" s="239"/>
      <c r="EW82" s="239"/>
      <c r="EX82" s="239"/>
      <c r="EY82" s="239"/>
      <c r="EZ82" s="239"/>
      <c r="FA82" s="239"/>
      <c r="FB82" s="239"/>
      <c r="FC82" s="239"/>
      <c r="FD82" s="239"/>
      <c r="FE82" s="239"/>
      <c r="FF82" s="239"/>
      <c r="FG82" s="239"/>
      <c r="FH82" s="239"/>
      <c r="FI82" s="239"/>
      <c r="FJ82" s="239"/>
      <c r="FK82" s="239"/>
      <c r="FL82" s="239"/>
      <c r="FM82" s="239"/>
      <c r="FN82" s="239"/>
      <c r="FO82" s="239"/>
      <c r="FP82" s="239"/>
      <c r="FQ82" s="239"/>
      <c r="FR82" s="239"/>
      <c r="FS82" s="239"/>
      <c r="FT82" s="239"/>
      <c r="FU82" s="239"/>
      <c r="FV82" s="239"/>
      <c r="FW82" s="239"/>
      <c r="FX82" s="239"/>
      <c r="FY82" s="239"/>
      <c r="FZ82" s="239"/>
      <c r="GA82" s="239"/>
      <c r="GB82" s="239"/>
      <c r="GC82" s="239"/>
      <c r="GD82" s="239"/>
      <c r="GE82" s="239"/>
      <c r="GF82" s="239"/>
      <c r="GG82" s="239"/>
      <c r="GH82" s="239"/>
      <c r="GI82" s="239"/>
      <c r="GJ82" s="239"/>
      <c r="GK82" s="239"/>
      <c r="GL82" s="239"/>
      <c r="GM82" s="239"/>
      <c r="GN82" s="239"/>
      <c r="GO82" s="239"/>
      <c r="GP82" s="239"/>
      <c r="GQ82" s="239"/>
      <c r="GR82" s="239"/>
      <c r="GS82" s="239"/>
      <c r="GT82" s="239"/>
      <c r="GU82" s="239"/>
      <c r="GV82" s="239"/>
      <c r="GW82" s="239"/>
      <c r="GX82" s="239"/>
      <c r="GY82" s="239"/>
      <c r="GZ82" s="239"/>
      <c r="HA82" s="239"/>
      <c r="HB82" s="239"/>
      <c r="HC82" s="239"/>
      <c r="HD82" s="239"/>
      <c r="HE82" s="239"/>
      <c r="HF82" s="239"/>
      <c r="HG82" s="239"/>
      <c r="HH82" s="239"/>
      <c r="HI82" s="239"/>
      <c r="HJ82" s="239"/>
      <c r="HK82" s="239"/>
      <c r="HL82" s="239"/>
      <c r="HM82" s="239"/>
      <c r="HN82" s="239"/>
      <c r="HO82" s="239"/>
      <c r="HP82" s="239"/>
      <c r="HQ82" s="239"/>
      <c r="HR82" s="239"/>
      <c r="HS82" s="239"/>
      <c r="HT82" s="239"/>
      <c r="HU82" s="239"/>
      <c r="HV82" s="239"/>
      <c r="HW82" s="239"/>
      <c r="HX82" s="239"/>
      <c r="HY82" s="239"/>
      <c r="HZ82" s="239"/>
      <c r="IA82" s="239"/>
      <c r="IB82" s="239"/>
      <c r="IC82" s="239"/>
      <c r="ID82" s="239"/>
      <c r="IE82" s="239"/>
      <c r="IF82" s="239"/>
      <c r="IG82" s="239"/>
      <c r="IH82" s="239"/>
      <c r="II82" s="239"/>
      <c r="IJ82" s="239"/>
      <c r="IK82" s="239"/>
      <c r="IL82" s="239"/>
      <c r="IM82" s="239"/>
      <c r="IN82" s="239"/>
      <c r="IO82" s="239"/>
      <c r="IP82" s="239"/>
      <c r="IQ82" s="239"/>
      <c r="IR82" s="239"/>
      <c r="IS82" s="239"/>
      <c r="IT82" s="239"/>
      <c r="IU82" s="239"/>
      <c r="IV82" s="239"/>
      <c r="IW82" s="239"/>
      <c r="IX82" s="239"/>
    </row>
    <row r="83" spans="1:258" s="307" customFormat="1" ht="73.5" customHeight="1" x14ac:dyDescent="0.25">
      <c r="A83" s="285" t="s">
        <v>454</v>
      </c>
      <c r="B83" s="209" t="s">
        <v>351</v>
      </c>
      <c r="C83" s="287" t="s">
        <v>281</v>
      </c>
      <c r="D83" s="287">
        <v>137</v>
      </c>
      <c r="E83" s="288" t="s">
        <v>269</v>
      </c>
      <c r="F83" s="288" t="s">
        <v>352</v>
      </c>
      <c r="G83" s="287">
        <v>610</v>
      </c>
      <c r="H83" s="165">
        <v>872.9</v>
      </c>
      <c r="I83" s="165"/>
      <c r="J83" s="273">
        <v>1201.5</v>
      </c>
      <c r="K83" s="383">
        <v>1726</v>
      </c>
      <c r="L83" s="165">
        <v>1738</v>
      </c>
      <c r="M83" s="165">
        <f>L83</f>
        <v>1738</v>
      </c>
      <c r="N83" s="165">
        <f t="shared" si="10"/>
        <v>1738</v>
      </c>
      <c r="O83" s="165">
        <f t="shared" si="13"/>
        <v>9014.4</v>
      </c>
      <c r="P83" s="400" t="s">
        <v>353</v>
      </c>
      <c r="Q83" s="305"/>
      <c r="R83" s="239"/>
      <c r="S83" s="239"/>
      <c r="T83" s="239"/>
      <c r="U83" s="239"/>
      <c r="V83" s="239"/>
      <c r="W83" s="239"/>
      <c r="X83" s="239"/>
      <c r="Y83" s="239"/>
      <c r="Z83" s="239"/>
      <c r="AA83" s="239"/>
      <c r="AB83" s="239"/>
      <c r="AC83" s="239"/>
      <c r="AD83" s="239"/>
      <c r="AE83" s="239"/>
      <c r="AF83" s="239"/>
      <c r="AG83" s="239"/>
      <c r="AH83" s="239"/>
      <c r="AI83" s="239"/>
      <c r="AJ83" s="239"/>
      <c r="AK83" s="239"/>
      <c r="AL83" s="239"/>
      <c r="AM83" s="239"/>
      <c r="AN83" s="239"/>
      <c r="AO83" s="239"/>
      <c r="AP83" s="239"/>
      <c r="AQ83" s="239"/>
      <c r="AR83" s="239"/>
      <c r="AS83" s="239"/>
      <c r="AT83" s="239"/>
      <c r="AU83" s="239"/>
      <c r="AV83" s="239"/>
      <c r="AW83" s="239"/>
      <c r="AX83" s="239"/>
      <c r="AY83" s="239"/>
      <c r="AZ83" s="239"/>
      <c r="BA83" s="239"/>
      <c r="BB83" s="239"/>
      <c r="BC83" s="239"/>
      <c r="BD83" s="239"/>
      <c r="BE83" s="239"/>
      <c r="BF83" s="239"/>
      <c r="BG83" s="239"/>
      <c r="BH83" s="239"/>
      <c r="BI83" s="239"/>
      <c r="BJ83" s="239"/>
      <c r="BK83" s="239"/>
      <c r="BL83" s="239"/>
      <c r="BM83" s="239"/>
      <c r="BN83" s="239"/>
      <c r="BO83" s="239"/>
      <c r="BP83" s="239"/>
      <c r="BQ83" s="239"/>
      <c r="BR83" s="239"/>
      <c r="BS83" s="239"/>
      <c r="BT83" s="239"/>
      <c r="BU83" s="239"/>
      <c r="BV83" s="239"/>
      <c r="BW83" s="239"/>
      <c r="BX83" s="239"/>
      <c r="BY83" s="239"/>
      <c r="BZ83" s="239"/>
      <c r="CA83" s="239"/>
      <c r="CB83" s="239"/>
      <c r="CC83" s="239"/>
      <c r="CD83" s="239"/>
      <c r="CE83" s="239"/>
      <c r="CF83" s="239"/>
      <c r="CG83" s="239"/>
      <c r="CH83" s="239"/>
      <c r="CI83" s="239"/>
      <c r="CJ83" s="239"/>
      <c r="CK83" s="239"/>
      <c r="CL83" s="239"/>
      <c r="CM83" s="239"/>
      <c r="CN83" s="239"/>
      <c r="CO83" s="239"/>
      <c r="CP83" s="239"/>
      <c r="CQ83" s="239"/>
      <c r="CR83" s="239"/>
      <c r="CS83" s="239"/>
      <c r="CT83" s="239"/>
      <c r="CU83" s="239"/>
      <c r="CV83" s="239"/>
      <c r="CW83" s="239"/>
      <c r="CX83" s="239"/>
      <c r="CY83" s="239"/>
      <c r="CZ83" s="239"/>
      <c r="DA83" s="239"/>
      <c r="DB83" s="239"/>
      <c r="DC83" s="239"/>
      <c r="DD83" s="239"/>
      <c r="DE83" s="239"/>
      <c r="DF83" s="239"/>
      <c r="DG83" s="239"/>
      <c r="DH83" s="239"/>
      <c r="DI83" s="239"/>
      <c r="DJ83" s="239"/>
      <c r="DK83" s="239"/>
      <c r="DL83" s="239"/>
      <c r="DM83" s="239"/>
      <c r="DN83" s="239"/>
      <c r="DO83" s="239"/>
      <c r="DP83" s="239"/>
      <c r="DQ83" s="239"/>
      <c r="DR83" s="239"/>
      <c r="DS83" s="239"/>
      <c r="DT83" s="239"/>
      <c r="DU83" s="239"/>
      <c r="DV83" s="239"/>
      <c r="DW83" s="239"/>
      <c r="DX83" s="239"/>
      <c r="DY83" s="239"/>
      <c r="DZ83" s="239"/>
      <c r="EA83" s="239"/>
      <c r="EB83" s="239"/>
      <c r="EC83" s="239"/>
      <c r="ED83" s="239"/>
      <c r="EE83" s="239"/>
      <c r="EF83" s="239"/>
      <c r="EG83" s="239"/>
      <c r="EH83" s="239"/>
      <c r="EI83" s="239"/>
      <c r="EJ83" s="239"/>
      <c r="EK83" s="239"/>
      <c r="EL83" s="239"/>
      <c r="EM83" s="239"/>
      <c r="EN83" s="239"/>
      <c r="EO83" s="239"/>
      <c r="EP83" s="239"/>
      <c r="EQ83" s="239"/>
      <c r="ER83" s="239"/>
      <c r="ES83" s="239"/>
      <c r="ET83" s="239"/>
      <c r="EU83" s="239"/>
      <c r="EV83" s="239"/>
      <c r="EW83" s="239"/>
      <c r="EX83" s="239"/>
      <c r="EY83" s="239"/>
      <c r="EZ83" s="239"/>
      <c r="FA83" s="239"/>
      <c r="FB83" s="239"/>
      <c r="FC83" s="239"/>
      <c r="FD83" s="239"/>
      <c r="FE83" s="239"/>
      <c r="FF83" s="239"/>
      <c r="FG83" s="239"/>
      <c r="FH83" s="239"/>
      <c r="FI83" s="239"/>
      <c r="FJ83" s="239"/>
      <c r="FK83" s="239"/>
      <c r="FL83" s="239"/>
      <c r="FM83" s="239"/>
      <c r="FN83" s="239"/>
      <c r="FO83" s="239"/>
      <c r="FP83" s="239"/>
      <c r="FQ83" s="239"/>
      <c r="FR83" s="239"/>
      <c r="FS83" s="239"/>
      <c r="FT83" s="239"/>
      <c r="FU83" s="239"/>
      <c r="FV83" s="239"/>
      <c r="FW83" s="239"/>
      <c r="FX83" s="239"/>
      <c r="FY83" s="239"/>
      <c r="FZ83" s="239"/>
      <c r="GA83" s="239"/>
      <c r="GB83" s="239"/>
      <c r="GC83" s="239"/>
      <c r="GD83" s="239"/>
      <c r="GE83" s="239"/>
      <c r="GF83" s="239"/>
      <c r="GG83" s="239"/>
      <c r="GH83" s="239"/>
      <c r="GI83" s="239"/>
      <c r="GJ83" s="239"/>
      <c r="GK83" s="239"/>
      <c r="GL83" s="239"/>
      <c r="GM83" s="239"/>
      <c r="GN83" s="239"/>
      <c r="GO83" s="239"/>
      <c r="GP83" s="239"/>
      <c r="GQ83" s="239"/>
      <c r="GR83" s="239"/>
      <c r="GS83" s="239"/>
      <c r="GT83" s="239"/>
      <c r="GU83" s="239"/>
      <c r="GV83" s="239"/>
      <c r="GW83" s="239"/>
      <c r="GX83" s="239"/>
      <c r="GY83" s="239"/>
      <c r="GZ83" s="239"/>
      <c r="HA83" s="239"/>
      <c r="HB83" s="239"/>
      <c r="HC83" s="239"/>
      <c r="HD83" s="239"/>
      <c r="HE83" s="239"/>
      <c r="HF83" s="239"/>
      <c r="HG83" s="239"/>
      <c r="HH83" s="239"/>
      <c r="HI83" s="239"/>
      <c r="HJ83" s="239"/>
      <c r="HK83" s="239"/>
      <c r="HL83" s="239"/>
      <c r="HM83" s="239"/>
      <c r="HN83" s="239"/>
      <c r="HO83" s="239"/>
      <c r="HP83" s="239"/>
      <c r="HQ83" s="239"/>
      <c r="HR83" s="239"/>
      <c r="HS83" s="239"/>
      <c r="HT83" s="239"/>
      <c r="HU83" s="239"/>
      <c r="HV83" s="239"/>
      <c r="HW83" s="239"/>
      <c r="HX83" s="239"/>
      <c r="HY83" s="239"/>
      <c r="HZ83" s="239"/>
      <c r="IA83" s="239"/>
      <c r="IB83" s="239"/>
      <c r="IC83" s="239"/>
      <c r="ID83" s="239"/>
      <c r="IE83" s="239"/>
      <c r="IF83" s="239"/>
      <c r="IG83" s="239"/>
      <c r="IH83" s="239"/>
      <c r="II83" s="239"/>
      <c r="IJ83" s="239"/>
      <c r="IK83" s="239"/>
      <c r="IL83" s="239"/>
      <c r="IM83" s="239"/>
      <c r="IN83" s="239"/>
      <c r="IO83" s="239"/>
      <c r="IP83" s="239"/>
      <c r="IQ83" s="239"/>
      <c r="IR83" s="239"/>
      <c r="IS83" s="239"/>
      <c r="IT83" s="239"/>
      <c r="IU83" s="239"/>
      <c r="IV83" s="239"/>
      <c r="IW83" s="239"/>
      <c r="IX83" s="239"/>
    </row>
    <row r="84" spans="1:258" s="307" customFormat="1" ht="100.5" customHeight="1" x14ac:dyDescent="0.25">
      <c r="A84" s="285" t="s">
        <v>455</v>
      </c>
      <c r="B84" s="209" t="s">
        <v>355</v>
      </c>
      <c r="C84" s="287" t="s">
        <v>281</v>
      </c>
      <c r="D84" s="287">
        <v>137</v>
      </c>
      <c r="E84" s="288" t="s">
        <v>269</v>
      </c>
      <c r="F84" s="288" t="s">
        <v>356</v>
      </c>
      <c r="G84" s="287">
        <v>610</v>
      </c>
      <c r="H84" s="165">
        <v>1050.4000000000001</v>
      </c>
      <c r="I84" s="165"/>
      <c r="J84" s="273">
        <v>200</v>
      </c>
      <c r="K84" s="383">
        <v>0</v>
      </c>
      <c r="L84" s="165">
        <v>0</v>
      </c>
      <c r="M84" s="165">
        <v>0</v>
      </c>
      <c r="N84" s="165">
        <f t="shared" si="10"/>
        <v>0</v>
      </c>
      <c r="O84" s="165">
        <f t="shared" si="13"/>
        <v>1250.4000000000001</v>
      </c>
      <c r="P84" s="400" t="s">
        <v>486</v>
      </c>
      <c r="Q84" s="305"/>
      <c r="R84" s="239"/>
      <c r="S84" s="239"/>
      <c r="T84" s="239"/>
      <c r="U84" s="239"/>
      <c r="V84" s="239"/>
      <c r="W84" s="239"/>
      <c r="X84" s="239"/>
      <c r="Y84" s="239"/>
      <c r="Z84" s="239"/>
      <c r="AA84" s="239"/>
      <c r="AB84" s="239"/>
      <c r="AC84" s="239"/>
      <c r="AD84" s="239"/>
      <c r="AE84" s="239"/>
      <c r="AF84" s="239"/>
      <c r="AG84" s="239"/>
      <c r="AH84" s="239"/>
      <c r="AI84" s="239"/>
      <c r="AJ84" s="239"/>
      <c r="AK84" s="239"/>
      <c r="AL84" s="239"/>
      <c r="AM84" s="239"/>
      <c r="AN84" s="239"/>
      <c r="AO84" s="239"/>
      <c r="AP84" s="239"/>
      <c r="AQ84" s="239"/>
      <c r="AR84" s="239"/>
      <c r="AS84" s="239"/>
      <c r="AT84" s="239"/>
      <c r="AU84" s="239"/>
      <c r="AV84" s="239"/>
      <c r="AW84" s="239"/>
      <c r="AX84" s="239"/>
      <c r="AY84" s="239"/>
      <c r="AZ84" s="239"/>
      <c r="BA84" s="239"/>
      <c r="BB84" s="239"/>
      <c r="BC84" s="239"/>
      <c r="BD84" s="239"/>
      <c r="BE84" s="239"/>
      <c r="BF84" s="239"/>
      <c r="BG84" s="239"/>
      <c r="BH84" s="239"/>
      <c r="BI84" s="239"/>
      <c r="BJ84" s="239"/>
      <c r="BK84" s="239"/>
      <c r="BL84" s="239"/>
      <c r="BM84" s="239"/>
      <c r="BN84" s="239"/>
      <c r="BO84" s="239"/>
      <c r="BP84" s="239"/>
      <c r="BQ84" s="239"/>
      <c r="BR84" s="239"/>
      <c r="BS84" s="239"/>
      <c r="BT84" s="239"/>
      <c r="BU84" s="239"/>
      <c r="BV84" s="239"/>
      <c r="BW84" s="239"/>
      <c r="BX84" s="239"/>
      <c r="BY84" s="239"/>
      <c r="BZ84" s="239"/>
      <c r="CA84" s="239"/>
      <c r="CB84" s="239"/>
      <c r="CC84" s="239"/>
      <c r="CD84" s="239"/>
      <c r="CE84" s="239"/>
      <c r="CF84" s="239"/>
      <c r="CG84" s="239"/>
      <c r="CH84" s="239"/>
      <c r="CI84" s="239"/>
      <c r="CJ84" s="239"/>
      <c r="CK84" s="239"/>
      <c r="CL84" s="239"/>
      <c r="CM84" s="239"/>
      <c r="CN84" s="239"/>
      <c r="CO84" s="239"/>
      <c r="CP84" s="239"/>
      <c r="CQ84" s="239"/>
      <c r="CR84" s="239"/>
      <c r="CS84" s="239"/>
      <c r="CT84" s="239"/>
      <c r="CU84" s="239"/>
      <c r="CV84" s="239"/>
      <c r="CW84" s="239"/>
      <c r="CX84" s="239"/>
      <c r="CY84" s="239"/>
      <c r="CZ84" s="239"/>
      <c r="DA84" s="239"/>
      <c r="DB84" s="239"/>
      <c r="DC84" s="239"/>
      <c r="DD84" s="239"/>
      <c r="DE84" s="239"/>
      <c r="DF84" s="239"/>
      <c r="DG84" s="239"/>
      <c r="DH84" s="239"/>
      <c r="DI84" s="239"/>
      <c r="DJ84" s="239"/>
      <c r="DK84" s="239"/>
      <c r="DL84" s="239"/>
      <c r="DM84" s="239"/>
      <c r="DN84" s="239"/>
      <c r="DO84" s="239"/>
      <c r="DP84" s="239"/>
      <c r="DQ84" s="239"/>
      <c r="DR84" s="239"/>
      <c r="DS84" s="239"/>
      <c r="DT84" s="239"/>
      <c r="DU84" s="239"/>
      <c r="DV84" s="239"/>
      <c r="DW84" s="239"/>
      <c r="DX84" s="239"/>
      <c r="DY84" s="239"/>
      <c r="DZ84" s="239"/>
      <c r="EA84" s="239"/>
      <c r="EB84" s="239"/>
      <c r="EC84" s="239"/>
      <c r="ED84" s="239"/>
      <c r="EE84" s="239"/>
      <c r="EF84" s="239"/>
      <c r="EG84" s="239"/>
      <c r="EH84" s="239"/>
      <c r="EI84" s="239"/>
      <c r="EJ84" s="239"/>
      <c r="EK84" s="239"/>
      <c r="EL84" s="239"/>
      <c r="EM84" s="239"/>
      <c r="EN84" s="239"/>
      <c r="EO84" s="239"/>
      <c r="EP84" s="239"/>
      <c r="EQ84" s="239"/>
      <c r="ER84" s="239"/>
      <c r="ES84" s="239"/>
      <c r="ET84" s="239"/>
      <c r="EU84" s="239"/>
      <c r="EV84" s="239"/>
      <c r="EW84" s="239"/>
      <c r="EX84" s="239"/>
      <c r="EY84" s="239"/>
      <c r="EZ84" s="239"/>
      <c r="FA84" s="239"/>
      <c r="FB84" s="239"/>
      <c r="FC84" s="239"/>
      <c r="FD84" s="239"/>
      <c r="FE84" s="239"/>
      <c r="FF84" s="239"/>
      <c r="FG84" s="239"/>
      <c r="FH84" s="239"/>
      <c r="FI84" s="239"/>
      <c r="FJ84" s="239"/>
      <c r="FK84" s="239"/>
      <c r="FL84" s="239"/>
      <c r="FM84" s="239"/>
      <c r="FN84" s="239"/>
      <c r="FO84" s="239"/>
      <c r="FP84" s="239"/>
      <c r="FQ84" s="239"/>
      <c r="FR84" s="239"/>
      <c r="FS84" s="239"/>
      <c r="FT84" s="239"/>
      <c r="FU84" s="239"/>
      <c r="FV84" s="239"/>
      <c r="FW84" s="239"/>
      <c r="FX84" s="239"/>
      <c r="FY84" s="239"/>
      <c r="FZ84" s="239"/>
      <c r="GA84" s="239"/>
      <c r="GB84" s="239"/>
      <c r="GC84" s="239"/>
      <c r="GD84" s="239"/>
      <c r="GE84" s="239"/>
      <c r="GF84" s="239"/>
      <c r="GG84" s="239"/>
      <c r="GH84" s="239"/>
      <c r="GI84" s="239"/>
      <c r="GJ84" s="239"/>
      <c r="GK84" s="239"/>
      <c r="GL84" s="239"/>
      <c r="GM84" s="239"/>
      <c r="GN84" s="239"/>
      <c r="GO84" s="239"/>
      <c r="GP84" s="239"/>
      <c r="GQ84" s="239"/>
      <c r="GR84" s="239"/>
      <c r="GS84" s="239"/>
      <c r="GT84" s="239"/>
      <c r="GU84" s="239"/>
      <c r="GV84" s="239"/>
      <c r="GW84" s="239"/>
      <c r="GX84" s="239"/>
      <c r="GY84" s="239"/>
      <c r="GZ84" s="239"/>
      <c r="HA84" s="239"/>
      <c r="HB84" s="239"/>
      <c r="HC84" s="239"/>
      <c r="HD84" s="239"/>
      <c r="HE84" s="239"/>
      <c r="HF84" s="239"/>
      <c r="HG84" s="239"/>
      <c r="HH84" s="239"/>
      <c r="HI84" s="239"/>
      <c r="HJ84" s="239"/>
      <c r="HK84" s="239"/>
      <c r="HL84" s="239"/>
      <c r="HM84" s="239"/>
      <c r="HN84" s="239"/>
      <c r="HO84" s="239"/>
      <c r="HP84" s="239"/>
      <c r="HQ84" s="239"/>
      <c r="HR84" s="239"/>
      <c r="HS84" s="239"/>
      <c r="HT84" s="239"/>
      <c r="HU84" s="239"/>
      <c r="HV84" s="239"/>
      <c r="HW84" s="239"/>
      <c r="HX84" s="239"/>
      <c r="HY84" s="239"/>
      <c r="HZ84" s="239"/>
      <c r="IA84" s="239"/>
      <c r="IB84" s="239"/>
      <c r="IC84" s="239"/>
      <c r="ID84" s="239"/>
      <c r="IE84" s="239"/>
      <c r="IF84" s="239"/>
      <c r="IG84" s="239"/>
      <c r="IH84" s="239"/>
      <c r="II84" s="239"/>
      <c r="IJ84" s="239"/>
      <c r="IK84" s="239"/>
      <c r="IL84" s="239"/>
      <c r="IM84" s="239"/>
      <c r="IN84" s="239"/>
      <c r="IO84" s="239"/>
      <c r="IP84" s="239"/>
      <c r="IQ84" s="239"/>
      <c r="IR84" s="239"/>
      <c r="IS84" s="239"/>
      <c r="IT84" s="239"/>
      <c r="IU84" s="239"/>
      <c r="IV84" s="239"/>
      <c r="IW84" s="239"/>
      <c r="IX84" s="239"/>
    </row>
    <row r="85" spans="1:258" s="307" customFormat="1" ht="20.25" customHeight="1" x14ac:dyDescent="0.3">
      <c r="A85" s="194"/>
      <c r="B85" s="223"/>
      <c r="C85" s="196"/>
      <c r="D85" s="197"/>
      <c r="E85" s="197"/>
      <c r="F85" s="197"/>
      <c r="G85" s="197"/>
      <c r="H85" s="198"/>
      <c r="I85" s="198"/>
      <c r="J85" s="271"/>
      <c r="K85" s="381"/>
      <c r="L85" s="198"/>
      <c r="M85" s="198"/>
      <c r="N85" s="198"/>
      <c r="O85" s="198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21"/>
      <c r="BT85" s="239"/>
      <c r="BU85" s="239"/>
      <c r="BV85" s="239"/>
      <c r="BW85" s="239"/>
      <c r="BX85" s="239"/>
      <c r="BY85" s="239"/>
      <c r="BZ85" s="239"/>
      <c r="CA85" s="239"/>
      <c r="CB85" s="239"/>
      <c r="CC85" s="239"/>
      <c r="CD85" s="239"/>
      <c r="CE85" s="239"/>
      <c r="CF85" s="239"/>
      <c r="CG85" s="239"/>
      <c r="CH85" s="239"/>
      <c r="CI85" s="239"/>
      <c r="CJ85" s="239"/>
      <c r="CK85" s="239"/>
      <c r="CL85" s="239"/>
      <c r="CM85" s="239"/>
      <c r="CN85" s="239"/>
      <c r="CO85" s="239"/>
      <c r="CP85" s="239"/>
      <c r="CQ85" s="239"/>
      <c r="CR85" s="239"/>
      <c r="CS85" s="239"/>
      <c r="CT85" s="239"/>
      <c r="CU85" s="239"/>
      <c r="CV85" s="239"/>
      <c r="CW85" s="239"/>
      <c r="CX85" s="239"/>
      <c r="CY85" s="239"/>
      <c r="CZ85" s="239"/>
      <c r="DA85" s="239"/>
      <c r="DB85" s="239"/>
      <c r="DC85" s="239"/>
      <c r="DD85" s="239"/>
      <c r="DE85" s="239"/>
      <c r="DF85" s="239"/>
      <c r="DG85" s="239"/>
      <c r="DH85" s="239"/>
      <c r="DI85" s="239"/>
      <c r="DJ85" s="239"/>
      <c r="DK85" s="239"/>
      <c r="DL85" s="239"/>
      <c r="DM85" s="239"/>
      <c r="DN85" s="239"/>
      <c r="DO85" s="239"/>
      <c r="DP85" s="239"/>
      <c r="DQ85" s="239"/>
      <c r="DR85" s="239"/>
      <c r="DS85" s="239"/>
      <c r="DT85" s="239"/>
      <c r="DU85" s="239"/>
      <c r="DV85" s="239"/>
      <c r="DW85" s="239"/>
      <c r="DX85" s="239"/>
      <c r="DY85" s="239"/>
      <c r="DZ85" s="239"/>
      <c r="EA85" s="239"/>
      <c r="EB85" s="239"/>
      <c r="EC85" s="239"/>
      <c r="ED85" s="239"/>
      <c r="EE85" s="239"/>
      <c r="EF85" s="239"/>
      <c r="EG85" s="239"/>
      <c r="EH85" s="239"/>
      <c r="EI85" s="239"/>
      <c r="EJ85" s="239"/>
      <c r="EK85" s="239"/>
      <c r="EL85" s="239"/>
      <c r="EM85" s="239"/>
      <c r="EN85" s="239"/>
      <c r="EO85" s="239"/>
      <c r="EP85" s="239"/>
      <c r="EQ85" s="239"/>
      <c r="ER85" s="239"/>
      <c r="ES85" s="239"/>
      <c r="ET85" s="239"/>
      <c r="EU85" s="239"/>
      <c r="EV85" s="239"/>
      <c r="EW85" s="239"/>
      <c r="EX85" s="239"/>
      <c r="EY85" s="239"/>
      <c r="EZ85" s="239"/>
      <c r="FA85" s="239"/>
      <c r="FB85" s="239"/>
      <c r="FC85" s="239"/>
      <c r="FD85" s="239"/>
      <c r="FE85" s="239"/>
      <c r="FF85" s="239"/>
      <c r="FG85" s="239"/>
      <c r="FH85" s="239"/>
      <c r="FI85" s="239"/>
      <c r="FJ85" s="239"/>
      <c r="FK85" s="239"/>
      <c r="FL85" s="239"/>
      <c r="FM85" s="239"/>
      <c r="FN85" s="239"/>
      <c r="FO85" s="239"/>
      <c r="FP85" s="239"/>
      <c r="FQ85" s="239"/>
      <c r="FR85" s="239"/>
      <c r="FS85" s="239"/>
      <c r="FT85" s="239"/>
      <c r="FU85" s="239"/>
      <c r="FV85" s="239"/>
      <c r="FW85" s="239"/>
      <c r="FX85" s="239"/>
      <c r="FY85" s="239"/>
      <c r="FZ85" s="239"/>
      <c r="GA85" s="239"/>
      <c r="GB85" s="239"/>
      <c r="GC85" s="239"/>
      <c r="GD85" s="239"/>
      <c r="GE85" s="239"/>
      <c r="GF85" s="239"/>
      <c r="GG85" s="239"/>
      <c r="GH85" s="239"/>
      <c r="GI85" s="239"/>
      <c r="GJ85" s="239"/>
      <c r="GK85" s="239"/>
      <c r="GL85" s="239"/>
      <c r="GM85" s="239"/>
      <c r="GN85" s="239"/>
      <c r="GO85" s="239"/>
      <c r="GP85" s="239"/>
      <c r="GQ85" s="239"/>
      <c r="GR85" s="239"/>
      <c r="GS85" s="239"/>
      <c r="GT85" s="239"/>
      <c r="GU85" s="239"/>
      <c r="GV85" s="239"/>
      <c r="GW85" s="239"/>
      <c r="GX85" s="239"/>
      <c r="GY85" s="239"/>
      <c r="GZ85" s="239"/>
      <c r="HA85" s="239"/>
      <c r="HB85" s="239"/>
      <c r="HC85" s="239"/>
      <c r="HD85" s="239"/>
      <c r="HE85" s="239"/>
      <c r="HF85" s="239"/>
      <c r="HG85" s="239"/>
      <c r="HH85" s="239"/>
      <c r="HI85" s="239"/>
      <c r="HJ85" s="239"/>
      <c r="HK85" s="239"/>
      <c r="HL85" s="239"/>
      <c r="HM85" s="239"/>
      <c r="HN85" s="239"/>
      <c r="HO85" s="239"/>
      <c r="HP85" s="239"/>
      <c r="HQ85" s="239"/>
      <c r="HR85" s="239"/>
      <c r="HS85" s="239"/>
      <c r="HT85" s="239"/>
      <c r="HU85" s="239"/>
      <c r="HV85" s="239"/>
      <c r="HW85" s="239"/>
      <c r="HX85" s="239"/>
      <c r="HY85" s="239"/>
      <c r="HZ85" s="239"/>
      <c r="IA85" s="239"/>
      <c r="IB85" s="239"/>
      <c r="IC85" s="239"/>
      <c r="ID85" s="239"/>
      <c r="IE85" s="239"/>
      <c r="IF85" s="239"/>
      <c r="IG85" s="239"/>
      <c r="IH85" s="239"/>
      <c r="II85" s="239"/>
      <c r="IJ85" s="239"/>
      <c r="IK85" s="239"/>
      <c r="IL85" s="239"/>
      <c r="IM85" s="239"/>
      <c r="IN85" s="239"/>
      <c r="IO85" s="239"/>
      <c r="IP85" s="239"/>
      <c r="IQ85" s="239"/>
      <c r="IR85" s="239"/>
      <c r="IS85" s="239"/>
      <c r="IT85" s="239"/>
      <c r="IU85" s="239"/>
      <c r="IV85" s="239"/>
      <c r="IW85" s="239"/>
      <c r="IX85" s="239"/>
    </row>
    <row r="86" spans="1:258" s="307" customFormat="1" ht="20.25" customHeight="1" x14ac:dyDescent="0.3">
      <c r="A86" s="194"/>
      <c r="B86" s="223"/>
      <c r="C86" s="196"/>
      <c r="D86" s="197"/>
      <c r="E86" s="197"/>
      <c r="F86" s="197"/>
      <c r="G86" s="197"/>
      <c r="H86" s="198"/>
      <c r="I86" s="198"/>
      <c r="J86" s="271"/>
      <c r="K86" s="381"/>
      <c r="L86" s="198"/>
      <c r="M86" s="198"/>
      <c r="N86" s="198"/>
      <c r="O86" s="198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21"/>
      <c r="BT86" s="239"/>
      <c r="BU86" s="239"/>
      <c r="BV86" s="239"/>
      <c r="BW86" s="239"/>
      <c r="BX86" s="239"/>
      <c r="BY86" s="239"/>
      <c r="BZ86" s="239"/>
      <c r="CA86" s="239"/>
      <c r="CB86" s="239"/>
      <c r="CC86" s="239"/>
      <c r="CD86" s="239"/>
      <c r="CE86" s="239"/>
      <c r="CF86" s="239"/>
      <c r="CG86" s="239"/>
      <c r="CH86" s="239"/>
      <c r="CI86" s="239"/>
      <c r="CJ86" s="239"/>
      <c r="CK86" s="239"/>
      <c r="CL86" s="239"/>
      <c r="CM86" s="239"/>
      <c r="CN86" s="239"/>
      <c r="CO86" s="239"/>
      <c r="CP86" s="239"/>
      <c r="CQ86" s="239"/>
      <c r="CR86" s="239"/>
      <c r="CS86" s="239"/>
      <c r="CT86" s="239"/>
      <c r="CU86" s="239"/>
      <c r="CV86" s="239"/>
      <c r="CW86" s="239"/>
      <c r="CX86" s="239"/>
      <c r="CY86" s="239"/>
      <c r="CZ86" s="239"/>
      <c r="DA86" s="239"/>
      <c r="DB86" s="239"/>
      <c r="DC86" s="239"/>
      <c r="DD86" s="239"/>
      <c r="DE86" s="239"/>
      <c r="DF86" s="239"/>
      <c r="DG86" s="239"/>
      <c r="DH86" s="239"/>
      <c r="DI86" s="239"/>
      <c r="DJ86" s="239"/>
      <c r="DK86" s="239"/>
      <c r="DL86" s="239"/>
      <c r="DM86" s="239"/>
      <c r="DN86" s="239"/>
      <c r="DO86" s="239"/>
      <c r="DP86" s="239"/>
      <c r="DQ86" s="239"/>
      <c r="DR86" s="239"/>
      <c r="DS86" s="239"/>
      <c r="DT86" s="239"/>
      <c r="DU86" s="239"/>
      <c r="DV86" s="239"/>
      <c r="DW86" s="239"/>
      <c r="DX86" s="239"/>
      <c r="DY86" s="239"/>
      <c r="DZ86" s="239"/>
      <c r="EA86" s="239"/>
      <c r="EB86" s="239"/>
      <c r="EC86" s="239"/>
      <c r="ED86" s="239"/>
      <c r="EE86" s="239"/>
      <c r="EF86" s="239"/>
      <c r="EG86" s="239"/>
      <c r="EH86" s="239"/>
      <c r="EI86" s="239"/>
      <c r="EJ86" s="239"/>
      <c r="EK86" s="239"/>
      <c r="EL86" s="239"/>
      <c r="EM86" s="239"/>
      <c r="EN86" s="239"/>
      <c r="EO86" s="239"/>
      <c r="EP86" s="239"/>
      <c r="EQ86" s="239"/>
      <c r="ER86" s="239"/>
      <c r="ES86" s="239"/>
      <c r="ET86" s="239"/>
      <c r="EU86" s="239"/>
      <c r="EV86" s="239"/>
      <c r="EW86" s="239"/>
      <c r="EX86" s="239"/>
      <c r="EY86" s="239"/>
      <c r="EZ86" s="239"/>
      <c r="FA86" s="239"/>
      <c r="FB86" s="239"/>
      <c r="FC86" s="239"/>
      <c r="FD86" s="239"/>
      <c r="FE86" s="239"/>
      <c r="FF86" s="239"/>
      <c r="FG86" s="239"/>
      <c r="FH86" s="239"/>
      <c r="FI86" s="239"/>
      <c r="FJ86" s="239"/>
      <c r="FK86" s="239"/>
      <c r="FL86" s="239"/>
      <c r="FM86" s="239"/>
      <c r="FN86" s="239"/>
      <c r="FO86" s="239"/>
      <c r="FP86" s="239"/>
      <c r="FQ86" s="239"/>
      <c r="FR86" s="239"/>
      <c r="FS86" s="239"/>
      <c r="FT86" s="239"/>
      <c r="FU86" s="239"/>
      <c r="FV86" s="239"/>
      <c r="FW86" s="239"/>
      <c r="FX86" s="239"/>
      <c r="FY86" s="239"/>
      <c r="FZ86" s="239"/>
      <c r="GA86" s="239"/>
      <c r="GB86" s="239"/>
      <c r="GC86" s="239"/>
      <c r="GD86" s="239"/>
      <c r="GE86" s="239"/>
      <c r="GF86" s="239"/>
      <c r="GG86" s="239"/>
      <c r="GH86" s="239"/>
      <c r="GI86" s="239"/>
      <c r="GJ86" s="239"/>
      <c r="GK86" s="239"/>
      <c r="GL86" s="239"/>
      <c r="GM86" s="239"/>
      <c r="GN86" s="239"/>
      <c r="GO86" s="239"/>
      <c r="GP86" s="239"/>
      <c r="GQ86" s="239"/>
      <c r="GR86" s="239"/>
      <c r="GS86" s="239"/>
      <c r="GT86" s="239"/>
      <c r="GU86" s="239"/>
      <c r="GV86" s="239"/>
      <c r="GW86" s="239"/>
      <c r="GX86" s="239"/>
      <c r="GY86" s="239"/>
      <c r="GZ86" s="239"/>
      <c r="HA86" s="239"/>
      <c r="HB86" s="239"/>
      <c r="HC86" s="239"/>
      <c r="HD86" s="239"/>
      <c r="HE86" s="239"/>
      <c r="HF86" s="239"/>
      <c r="HG86" s="239"/>
      <c r="HH86" s="239"/>
      <c r="HI86" s="239"/>
      <c r="HJ86" s="239"/>
      <c r="HK86" s="239"/>
      <c r="HL86" s="239"/>
      <c r="HM86" s="239"/>
      <c r="HN86" s="239"/>
      <c r="HO86" s="239"/>
      <c r="HP86" s="239"/>
      <c r="HQ86" s="239"/>
      <c r="HR86" s="239"/>
      <c r="HS86" s="239"/>
      <c r="HT86" s="239"/>
      <c r="HU86" s="239"/>
      <c r="HV86" s="239"/>
      <c r="HW86" s="239"/>
      <c r="HX86" s="239"/>
      <c r="HY86" s="239"/>
      <c r="HZ86" s="239"/>
      <c r="IA86" s="239"/>
      <c r="IB86" s="239"/>
      <c r="IC86" s="239"/>
      <c r="ID86" s="239"/>
      <c r="IE86" s="239"/>
      <c r="IF86" s="239"/>
      <c r="IG86" s="239"/>
      <c r="IH86" s="239"/>
      <c r="II86" s="239"/>
      <c r="IJ86" s="239"/>
      <c r="IK86" s="239"/>
      <c r="IL86" s="239"/>
      <c r="IM86" s="239"/>
      <c r="IN86" s="239"/>
      <c r="IO86" s="239"/>
      <c r="IP86" s="239"/>
      <c r="IQ86" s="239"/>
      <c r="IR86" s="239"/>
      <c r="IS86" s="239"/>
      <c r="IT86" s="239"/>
      <c r="IU86" s="239"/>
      <c r="IV86" s="239"/>
      <c r="IW86" s="239"/>
      <c r="IX86" s="239"/>
    </row>
    <row r="87" spans="1:258" s="307" customFormat="1" ht="64.5" customHeight="1" x14ac:dyDescent="0.25">
      <c r="A87" s="532" t="s">
        <v>52</v>
      </c>
      <c r="B87" s="532"/>
      <c r="C87" s="532"/>
      <c r="D87" s="532"/>
      <c r="E87" s="532"/>
      <c r="F87" s="532"/>
      <c r="G87" s="532"/>
      <c r="H87" s="532"/>
      <c r="I87" s="532"/>
      <c r="J87" s="532"/>
      <c r="K87" s="532"/>
      <c r="L87" s="532"/>
      <c r="M87" s="532"/>
      <c r="N87" s="532"/>
      <c r="O87" s="532"/>
      <c r="P87" s="532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  <c r="AF87" s="221"/>
      <c r="AG87" s="221"/>
      <c r="AH87" s="221"/>
      <c r="AI87" s="221"/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21"/>
      <c r="AV87" s="221"/>
      <c r="AW87" s="221"/>
      <c r="AX87" s="221"/>
      <c r="AY87" s="221"/>
      <c r="AZ87" s="221"/>
      <c r="BA87" s="221"/>
      <c r="BB87" s="221"/>
      <c r="BC87" s="221"/>
      <c r="BD87" s="221"/>
      <c r="BE87" s="221"/>
      <c r="BF87" s="221"/>
      <c r="BG87" s="221"/>
      <c r="BH87" s="221"/>
      <c r="BI87" s="221"/>
      <c r="BJ87" s="221"/>
      <c r="BK87" s="221"/>
      <c r="BL87" s="221"/>
      <c r="BM87" s="221"/>
      <c r="BN87" s="221"/>
      <c r="BO87" s="221"/>
      <c r="BP87" s="221"/>
      <c r="BQ87" s="221"/>
      <c r="BR87" s="221"/>
      <c r="BS87" s="221"/>
      <c r="BT87" s="239"/>
      <c r="BU87" s="239"/>
      <c r="BV87" s="239"/>
      <c r="BW87" s="239"/>
      <c r="BX87" s="239"/>
      <c r="BY87" s="239"/>
      <c r="BZ87" s="239"/>
      <c r="CA87" s="239"/>
      <c r="CB87" s="239"/>
      <c r="CC87" s="239"/>
      <c r="CD87" s="239"/>
      <c r="CE87" s="239"/>
      <c r="CF87" s="239"/>
      <c r="CG87" s="239"/>
      <c r="CH87" s="239"/>
      <c r="CI87" s="239"/>
      <c r="CJ87" s="239"/>
      <c r="CK87" s="239"/>
      <c r="CL87" s="239"/>
      <c r="CM87" s="239"/>
      <c r="CN87" s="239"/>
      <c r="CO87" s="239"/>
      <c r="CP87" s="239"/>
      <c r="CQ87" s="239"/>
      <c r="CR87" s="239"/>
      <c r="CS87" s="239"/>
      <c r="CT87" s="239"/>
      <c r="CU87" s="239"/>
      <c r="CV87" s="239"/>
      <c r="CW87" s="239"/>
      <c r="CX87" s="239"/>
      <c r="CY87" s="239"/>
      <c r="CZ87" s="239"/>
      <c r="DA87" s="239"/>
      <c r="DB87" s="239"/>
      <c r="DC87" s="239"/>
      <c r="DD87" s="239"/>
      <c r="DE87" s="239"/>
      <c r="DF87" s="239"/>
      <c r="DG87" s="239"/>
      <c r="DH87" s="239"/>
      <c r="DI87" s="239"/>
      <c r="DJ87" s="239"/>
      <c r="DK87" s="239"/>
      <c r="DL87" s="239"/>
      <c r="DM87" s="239"/>
      <c r="DN87" s="239"/>
      <c r="DO87" s="239"/>
      <c r="DP87" s="239"/>
      <c r="DQ87" s="239"/>
      <c r="DR87" s="239"/>
      <c r="DS87" s="239"/>
      <c r="DT87" s="239"/>
      <c r="DU87" s="239"/>
      <c r="DV87" s="239"/>
      <c r="DW87" s="239"/>
      <c r="DX87" s="239"/>
      <c r="DY87" s="239"/>
      <c r="DZ87" s="239"/>
      <c r="EA87" s="239"/>
      <c r="EB87" s="239"/>
      <c r="EC87" s="239"/>
      <c r="ED87" s="239"/>
      <c r="EE87" s="239"/>
      <c r="EF87" s="239"/>
      <c r="EG87" s="239"/>
      <c r="EH87" s="239"/>
      <c r="EI87" s="239"/>
      <c r="EJ87" s="239"/>
      <c r="EK87" s="239"/>
      <c r="EL87" s="239"/>
      <c r="EM87" s="239"/>
      <c r="EN87" s="239"/>
      <c r="EO87" s="239"/>
      <c r="EP87" s="239"/>
      <c r="EQ87" s="239"/>
      <c r="ER87" s="239"/>
      <c r="ES87" s="239"/>
      <c r="ET87" s="239"/>
      <c r="EU87" s="239"/>
      <c r="EV87" s="239"/>
      <c r="EW87" s="239"/>
      <c r="EX87" s="239"/>
      <c r="EY87" s="239"/>
      <c r="EZ87" s="239"/>
      <c r="FA87" s="239"/>
      <c r="FB87" s="239"/>
      <c r="FC87" s="239"/>
      <c r="FD87" s="239"/>
      <c r="FE87" s="239"/>
      <c r="FF87" s="239"/>
      <c r="FG87" s="239"/>
      <c r="FH87" s="239"/>
      <c r="FI87" s="239"/>
      <c r="FJ87" s="239"/>
      <c r="FK87" s="239"/>
      <c r="FL87" s="239"/>
      <c r="FM87" s="239"/>
      <c r="FN87" s="239"/>
      <c r="FO87" s="239"/>
      <c r="FP87" s="239"/>
      <c r="FQ87" s="239"/>
      <c r="FR87" s="239"/>
      <c r="FS87" s="239"/>
      <c r="FT87" s="239"/>
      <c r="FU87" s="239"/>
      <c r="FV87" s="239"/>
      <c r="FW87" s="239"/>
      <c r="FX87" s="239"/>
      <c r="FY87" s="239"/>
      <c r="FZ87" s="239"/>
      <c r="GA87" s="239"/>
      <c r="GB87" s="239"/>
      <c r="GC87" s="239"/>
      <c r="GD87" s="239"/>
      <c r="GE87" s="239"/>
      <c r="GF87" s="239"/>
      <c r="GG87" s="239"/>
      <c r="GH87" s="239"/>
      <c r="GI87" s="239"/>
      <c r="GJ87" s="239"/>
      <c r="GK87" s="239"/>
      <c r="GL87" s="239"/>
      <c r="GM87" s="239"/>
      <c r="GN87" s="239"/>
      <c r="GO87" s="239"/>
      <c r="GP87" s="239"/>
      <c r="GQ87" s="239"/>
      <c r="GR87" s="239"/>
      <c r="GS87" s="239"/>
      <c r="GT87" s="239"/>
      <c r="GU87" s="239"/>
      <c r="GV87" s="239"/>
      <c r="GW87" s="239"/>
      <c r="GX87" s="239"/>
      <c r="GY87" s="239"/>
      <c r="GZ87" s="239"/>
      <c r="HA87" s="239"/>
      <c r="HB87" s="239"/>
      <c r="HC87" s="239"/>
      <c r="HD87" s="239"/>
      <c r="HE87" s="239"/>
      <c r="HF87" s="239"/>
      <c r="HG87" s="239"/>
      <c r="HH87" s="239"/>
      <c r="HI87" s="239"/>
      <c r="HJ87" s="239"/>
      <c r="HK87" s="239"/>
      <c r="HL87" s="239"/>
      <c r="HM87" s="239"/>
      <c r="HN87" s="239"/>
      <c r="HO87" s="239"/>
      <c r="HP87" s="239"/>
      <c r="HQ87" s="239"/>
      <c r="HR87" s="239"/>
      <c r="HS87" s="239"/>
      <c r="HT87" s="239"/>
      <c r="HU87" s="239"/>
      <c r="HV87" s="239"/>
      <c r="HW87" s="239"/>
      <c r="HX87" s="239"/>
      <c r="HY87" s="239"/>
      <c r="HZ87" s="239"/>
      <c r="IA87" s="239"/>
      <c r="IB87" s="239"/>
      <c r="IC87" s="239"/>
      <c r="ID87" s="239"/>
      <c r="IE87" s="239"/>
      <c r="IF87" s="239"/>
      <c r="IG87" s="239"/>
      <c r="IH87" s="239"/>
      <c r="II87" s="239"/>
      <c r="IJ87" s="239"/>
      <c r="IK87" s="239"/>
      <c r="IL87" s="239"/>
      <c r="IM87" s="239"/>
      <c r="IN87" s="239"/>
      <c r="IO87" s="239"/>
      <c r="IP87" s="239"/>
      <c r="IQ87" s="239"/>
      <c r="IR87" s="239"/>
      <c r="IS87" s="239"/>
      <c r="IT87" s="239"/>
      <c r="IU87" s="239"/>
      <c r="IV87" s="239"/>
      <c r="IW87" s="239"/>
      <c r="IX87" s="239"/>
    </row>
    <row r="88" spans="1:258" s="307" customFormat="1" ht="58.5" customHeight="1" x14ac:dyDescent="0.25">
      <c r="A88" s="535" t="s">
        <v>53</v>
      </c>
      <c r="B88" s="536" t="s">
        <v>503</v>
      </c>
      <c r="C88" s="506" t="s">
        <v>281</v>
      </c>
      <c r="D88" s="506">
        <v>137</v>
      </c>
      <c r="E88" s="531" t="s">
        <v>269</v>
      </c>
      <c r="F88" s="531" t="s">
        <v>357</v>
      </c>
      <c r="G88" s="287">
        <v>610</v>
      </c>
      <c r="H88" s="165">
        <v>2126.5</v>
      </c>
      <c r="I88" s="165"/>
      <c r="J88" s="273">
        <v>2637.7</v>
      </c>
      <c r="K88" s="383">
        <v>3736.3</v>
      </c>
      <c r="L88" s="165">
        <v>4862.6000000000004</v>
      </c>
      <c r="M88" s="165">
        <f>L88</f>
        <v>4862.6000000000004</v>
      </c>
      <c r="N88" s="165">
        <f>M88</f>
        <v>4862.6000000000004</v>
      </c>
      <c r="O88" s="165">
        <f>SUM(H88:N88)</f>
        <v>23088.300000000003</v>
      </c>
      <c r="P88" s="506" t="s">
        <v>578</v>
      </c>
      <c r="Q88" s="305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239"/>
      <c r="AL88" s="239"/>
      <c r="AM88" s="239"/>
      <c r="AN88" s="239"/>
      <c r="AO88" s="239"/>
      <c r="AP88" s="239"/>
      <c r="AQ88" s="239"/>
      <c r="AR88" s="239"/>
      <c r="AS88" s="239"/>
      <c r="AT88" s="239"/>
      <c r="AU88" s="239"/>
      <c r="AV88" s="239"/>
      <c r="AW88" s="239"/>
      <c r="AX88" s="239"/>
      <c r="AY88" s="239"/>
      <c r="AZ88" s="239"/>
      <c r="BA88" s="239"/>
      <c r="BB88" s="239"/>
      <c r="BC88" s="239"/>
      <c r="BD88" s="239"/>
      <c r="BE88" s="239"/>
      <c r="BF88" s="239"/>
      <c r="BG88" s="239"/>
      <c r="BH88" s="239"/>
      <c r="BI88" s="239"/>
      <c r="BJ88" s="239"/>
      <c r="BK88" s="239"/>
      <c r="BL88" s="239"/>
      <c r="BM88" s="239"/>
      <c r="BN88" s="239"/>
      <c r="BO88" s="239"/>
      <c r="BP88" s="239"/>
      <c r="BQ88" s="239"/>
      <c r="BR88" s="239"/>
      <c r="BS88" s="239"/>
      <c r="BT88" s="239"/>
      <c r="BU88" s="239"/>
      <c r="BV88" s="239"/>
      <c r="BW88" s="239"/>
      <c r="BX88" s="239"/>
      <c r="BY88" s="239"/>
      <c r="BZ88" s="239"/>
      <c r="CA88" s="239"/>
      <c r="CB88" s="239"/>
      <c r="CC88" s="239"/>
      <c r="CD88" s="239"/>
      <c r="CE88" s="239"/>
      <c r="CF88" s="239"/>
      <c r="CG88" s="239"/>
      <c r="CH88" s="239"/>
      <c r="CI88" s="239"/>
      <c r="CJ88" s="239"/>
      <c r="CK88" s="239"/>
      <c r="CL88" s="239"/>
      <c r="CM88" s="239"/>
      <c r="CN88" s="239"/>
      <c r="CO88" s="239"/>
      <c r="CP88" s="239"/>
      <c r="CQ88" s="239"/>
      <c r="CR88" s="239"/>
      <c r="CS88" s="239"/>
      <c r="CT88" s="239"/>
      <c r="CU88" s="239"/>
      <c r="CV88" s="239"/>
      <c r="CW88" s="239"/>
      <c r="CX88" s="239"/>
      <c r="CY88" s="239"/>
      <c r="CZ88" s="239"/>
      <c r="DA88" s="239"/>
      <c r="DB88" s="239"/>
      <c r="DC88" s="239"/>
      <c r="DD88" s="239"/>
      <c r="DE88" s="239"/>
      <c r="DF88" s="239"/>
      <c r="DG88" s="239"/>
      <c r="DH88" s="239"/>
      <c r="DI88" s="239"/>
      <c r="DJ88" s="239"/>
      <c r="DK88" s="239"/>
      <c r="DL88" s="239"/>
      <c r="DM88" s="239"/>
      <c r="DN88" s="239"/>
      <c r="DO88" s="239"/>
      <c r="DP88" s="239"/>
      <c r="DQ88" s="239"/>
      <c r="DR88" s="239"/>
      <c r="DS88" s="239"/>
      <c r="DT88" s="239"/>
      <c r="DU88" s="239"/>
      <c r="DV88" s="239"/>
      <c r="DW88" s="239"/>
      <c r="DX88" s="239"/>
      <c r="DY88" s="239"/>
      <c r="DZ88" s="239"/>
      <c r="EA88" s="239"/>
      <c r="EB88" s="239"/>
      <c r="EC88" s="239"/>
      <c r="ED88" s="239"/>
      <c r="EE88" s="239"/>
      <c r="EF88" s="239"/>
      <c r="EG88" s="239"/>
      <c r="EH88" s="239"/>
      <c r="EI88" s="239"/>
      <c r="EJ88" s="239"/>
      <c r="EK88" s="239"/>
      <c r="EL88" s="239"/>
      <c r="EM88" s="239"/>
      <c r="EN88" s="239"/>
      <c r="EO88" s="239"/>
      <c r="EP88" s="239"/>
      <c r="EQ88" s="239"/>
      <c r="ER88" s="239"/>
      <c r="ES88" s="239"/>
      <c r="ET88" s="239"/>
      <c r="EU88" s="239"/>
      <c r="EV88" s="239"/>
      <c r="EW88" s="239"/>
      <c r="EX88" s="239"/>
      <c r="EY88" s="239"/>
      <c r="EZ88" s="239"/>
      <c r="FA88" s="239"/>
      <c r="FB88" s="239"/>
      <c r="FC88" s="239"/>
      <c r="FD88" s="239"/>
      <c r="FE88" s="239"/>
      <c r="FF88" s="239"/>
      <c r="FG88" s="239"/>
      <c r="FH88" s="239"/>
      <c r="FI88" s="239"/>
      <c r="FJ88" s="239"/>
      <c r="FK88" s="239"/>
      <c r="FL88" s="239"/>
      <c r="FM88" s="239"/>
      <c r="FN88" s="239"/>
      <c r="FO88" s="239"/>
      <c r="FP88" s="239"/>
      <c r="FQ88" s="239"/>
      <c r="FR88" s="239"/>
      <c r="FS88" s="239"/>
      <c r="FT88" s="239"/>
      <c r="FU88" s="239"/>
      <c r="FV88" s="239"/>
      <c r="FW88" s="239"/>
      <c r="FX88" s="239"/>
      <c r="FY88" s="239"/>
      <c r="FZ88" s="239"/>
      <c r="GA88" s="239"/>
      <c r="GB88" s="239"/>
      <c r="GC88" s="239"/>
      <c r="GD88" s="239"/>
      <c r="GE88" s="239"/>
      <c r="GF88" s="239"/>
      <c r="GG88" s="239"/>
      <c r="GH88" s="239"/>
      <c r="GI88" s="239"/>
      <c r="GJ88" s="239"/>
      <c r="GK88" s="239"/>
      <c r="GL88" s="239"/>
      <c r="GM88" s="239"/>
      <c r="GN88" s="239"/>
      <c r="GO88" s="239"/>
      <c r="GP88" s="239"/>
      <c r="GQ88" s="239"/>
      <c r="GR88" s="239"/>
      <c r="GS88" s="239"/>
      <c r="GT88" s="239"/>
      <c r="GU88" s="239"/>
      <c r="GV88" s="239"/>
      <c r="GW88" s="239"/>
      <c r="GX88" s="239"/>
      <c r="GY88" s="239"/>
      <c r="GZ88" s="239"/>
      <c r="HA88" s="239"/>
      <c r="HB88" s="239"/>
      <c r="HC88" s="239"/>
      <c r="HD88" s="239"/>
      <c r="HE88" s="239"/>
      <c r="HF88" s="239"/>
      <c r="HG88" s="239"/>
      <c r="HH88" s="239"/>
      <c r="HI88" s="239"/>
      <c r="HJ88" s="239"/>
      <c r="HK88" s="239"/>
      <c r="HL88" s="239"/>
      <c r="HM88" s="239"/>
      <c r="HN88" s="239"/>
      <c r="HO88" s="239"/>
      <c r="HP88" s="239"/>
      <c r="HQ88" s="239"/>
      <c r="HR88" s="239"/>
      <c r="HS88" s="239"/>
      <c r="HT88" s="239"/>
      <c r="HU88" s="239"/>
      <c r="HV88" s="239"/>
      <c r="HW88" s="239"/>
      <c r="HX88" s="239"/>
      <c r="HY88" s="239"/>
      <c r="HZ88" s="239"/>
      <c r="IA88" s="239"/>
      <c r="IB88" s="239"/>
      <c r="IC88" s="239"/>
      <c r="ID88" s="239"/>
      <c r="IE88" s="239"/>
      <c r="IF88" s="239"/>
      <c r="IG88" s="239"/>
      <c r="IH88" s="239"/>
      <c r="II88" s="239"/>
      <c r="IJ88" s="239"/>
      <c r="IK88" s="239"/>
      <c r="IL88" s="239"/>
      <c r="IM88" s="239"/>
      <c r="IN88" s="239"/>
      <c r="IO88" s="239"/>
      <c r="IP88" s="239"/>
      <c r="IQ88" s="239"/>
      <c r="IR88" s="239"/>
      <c r="IS88" s="239"/>
      <c r="IT88" s="239"/>
      <c r="IU88" s="239"/>
      <c r="IV88" s="239"/>
      <c r="IW88" s="239"/>
      <c r="IX88" s="239"/>
    </row>
    <row r="89" spans="1:258" s="307" customFormat="1" ht="38.25" customHeight="1" x14ac:dyDescent="0.25">
      <c r="A89" s="535"/>
      <c r="B89" s="536"/>
      <c r="C89" s="506"/>
      <c r="D89" s="506"/>
      <c r="E89" s="531"/>
      <c r="F89" s="531"/>
      <c r="G89" s="287">
        <v>620</v>
      </c>
      <c r="H89" s="165">
        <v>0</v>
      </c>
      <c r="I89" s="165"/>
      <c r="J89" s="273">
        <v>14.4</v>
      </c>
      <c r="K89" s="383">
        <v>21.3</v>
      </c>
      <c r="L89" s="165">
        <v>27.1</v>
      </c>
      <c r="M89" s="165">
        <f t="shared" ref="M89:M91" si="14">L89</f>
        <v>27.1</v>
      </c>
      <c r="N89" s="165">
        <f t="shared" ref="N89:N91" si="15">M89</f>
        <v>27.1</v>
      </c>
      <c r="O89" s="165">
        <f t="shared" ref="O89:O91" si="16">SUM(H89:N89)</f>
        <v>117</v>
      </c>
      <c r="P89" s="506"/>
      <c r="Q89" s="305"/>
      <c r="R89" s="239"/>
      <c r="S89" s="239"/>
      <c r="T89" s="239"/>
      <c r="U89" s="239"/>
      <c r="V89" s="239"/>
      <c r="W89" s="239"/>
      <c r="X89" s="239"/>
      <c r="Y89" s="239"/>
      <c r="Z89" s="239"/>
      <c r="AA89" s="239"/>
      <c r="AB89" s="239"/>
      <c r="AC89" s="239"/>
      <c r="AD89" s="239"/>
      <c r="AE89" s="239"/>
      <c r="AF89" s="239"/>
      <c r="AG89" s="239"/>
      <c r="AH89" s="239"/>
      <c r="AI89" s="239"/>
      <c r="AJ89" s="239"/>
      <c r="AK89" s="239"/>
      <c r="AL89" s="239"/>
      <c r="AM89" s="239"/>
      <c r="AN89" s="239"/>
      <c r="AO89" s="239"/>
      <c r="AP89" s="239"/>
      <c r="AQ89" s="239"/>
      <c r="AR89" s="239"/>
      <c r="AS89" s="239"/>
      <c r="AT89" s="239"/>
      <c r="AU89" s="239"/>
      <c r="AV89" s="239"/>
      <c r="AW89" s="239"/>
      <c r="AX89" s="239"/>
      <c r="AY89" s="239"/>
      <c r="AZ89" s="239"/>
      <c r="BA89" s="239"/>
      <c r="BB89" s="239"/>
      <c r="BC89" s="239"/>
      <c r="BD89" s="239"/>
      <c r="BE89" s="239"/>
      <c r="BF89" s="239"/>
      <c r="BG89" s="239"/>
      <c r="BH89" s="239"/>
      <c r="BI89" s="239"/>
      <c r="BJ89" s="239"/>
      <c r="BK89" s="239"/>
      <c r="BL89" s="239"/>
      <c r="BM89" s="239"/>
      <c r="BN89" s="239"/>
      <c r="BO89" s="239"/>
      <c r="BP89" s="239"/>
      <c r="BQ89" s="239"/>
      <c r="BR89" s="239"/>
      <c r="BS89" s="239"/>
      <c r="BT89" s="239"/>
      <c r="BU89" s="239"/>
      <c r="BV89" s="239"/>
      <c r="BW89" s="239"/>
      <c r="BX89" s="239"/>
      <c r="BY89" s="239"/>
      <c r="BZ89" s="239"/>
      <c r="CA89" s="239"/>
      <c r="CB89" s="239"/>
      <c r="CC89" s="239"/>
      <c r="CD89" s="239"/>
      <c r="CE89" s="239"/>
      <c r="CF89" s="239"/>
      <c r="CG89" s="239"/>
      <c r="CH89" s="239"/>
      <c r="CI89" s="239"/>
      <c r="CJ89" s="239"/>
      <c r="CK89" s="239"/>
      <c r="CL89" s="239"/>
      <c r="CM89" s="239"/>
      <c r="CN89" s="239"/>
      <c r="CO89" s="239"/>
      <c r="CP89" s="239"/>
      <c r="CQ89" s="239"/>
      <c r="CR89" s="239"/>
      <c r="CS89" s="239"/>
      <c r="CT89" s="239"/>
      <c r="CU89" s="239"/>
      <c r="CV89" s="239"/>
      <c r="CW89" s="239"/>
      <c r="CX89" s="239"/>
      <c r="CY89" s="239"/>
      <c r="CZ89" s="239"/>
      <c r="DA89" s="239"/>
      <c r="DB89" s="239"/>
      <c r="DC89" s="239"/>
      <c r="DD89" s="239"/>
      <c r="DE89" s="239"/>
      <c r="DF89" s="239"/>
      <c r="DG89" s="239"/>
      <c r="DH89" s="239"/>
      <c r="DI89" s="239"/>
      <c r="DJ89" s="239"/>
      <c r="DK89" s="239"/>
      <c r="DL89" s="239"/>
      <c r="DM89" s="239"/>
      <c r="DN89" s="239"/>
      <c r="DO89" s="239"/>
      <c r="DP89" s="239"/>
      <c r="DQ89" s="239"/>
      <c r="DR89" s="239"/>
      <c r="DS89" s="239"/>
      <c r="DT89" s="239"/>
      <c r="DU89" s="239"/>
      <c r="DV89" s="239"/>
      <c r="DW89" s="239"/>
      <c r="DX89" s="239"/>
      <c r="DY89" s="239"/>
      <c r="DZ89" s="239"/>
      <c r="EA89" s="239"/>
      <c r="EB89" s="239"/>
      <c r="EC89" s="239"/>
      <c r="ED89" s="239"/>
      <c r="EE89" s="239"/>
      <c r="EF89" s="239"/>
      <c r="EG89" s="239"/>
      <c r="EH89" s="239"/>
      <c r="EI89" s="239"/>
      <c r="EJ89" s="239"/>
      <c r="EK89" s="239"/>
      <c r="EL89" s="239"/>
      <c r="EM89" s="239"/>
      <c r="EN89" s="239"/>
      <c r="EO89" s="239"/>
      <c r="EP89" s="239"/>
      <c r="EQ89" s="239"/>
      <c r="ER89" s="239"/>
      <c r="ES89" s="239"/>
      <c r="ET89" s="239"/>
      <c r="EU89" s="239"/>
      <c r="EV89" s="239"/>
      <c r="EW89" s="239"/>
      <c r="EX89" s="239"/>
      <c r="EY89" s="239"/>
      <c r="EZ89" s="239"/>
      <c r="FA89" s="239"/>
      <c r="FB89" s="239"/>
      <c r="FC89" s="239"/>
      <c r="FD89" s="239"/>
      <c r="FE89" s="239"/>
      <c r="FF89" s="239"/>
      <c r="FG89" s="239"/>
      <c r="FH89" s="239"/>
      <c r="FI89" s="239"/>
      <c r="FJ89" s="239"/>
      <c r="FK89" s="239"/>
      <c r="FL89" s="239"/>
      <c r="FM89" s="239"/>
      <c r="FN89" s="239"/>
      <c r="FO89" s="239"/>
      <c r="FP89" s="239"/>
      <c r="FQ89" s="239"/>
      <c r="FR89" s="239"/>
      <c r="FS89" s="239"/>
      <c r="FT89" s="239"/>
      <c r="FU89" s="239"/>
      <c r="FV89" s="239"/>
      <c r="FW89" s="239"/>
      <c r="FX89" s="239"/>
      <c r="FY89" s="239"/>
      <c r="FZ89" s="239"/>
      <c r="GA89" s="239"/>
      <c r="GB89" s="239"/>
      <c r="GC89" s="239"/>
      <c r="GD89" s="239"/>
      <c r="GE89" s="239"/>
      <c r="GF89" s="239"/>
      <c r="GG89" s="239"/>
      <c r="GH89" s="239"/>
      <c r="GI89" s="239"/>
      <c r="GJ89" s="239"/>
      <c r="GK89" s="239"/>
      <c r="GL89" s="239"/>
      <c r="GM89" s="239"/>
      <c r="GN89" s="239"/>
      <c r="GO89" s="239"/>
      <c r="GP89" s="239"/>
      <c r="GQ89" s="239"/>
      <c r="GR89" s="239"/>
      <c r="GS89" s="239"/>
      <c r="GT89" s="239"/>
      <c r="GU89" s="239"/>
      <c r="GV89" s="239"/>
      <c r="GW89" s="239"/>
      <c r="GX89" s="239"/>
      <c r="GY89" s="239"/>
      <c r="GZ89" s="239"/>
      <c r="HA89" s="239"/>
      <c r="HB89" s="239"/>
      <c r="HC89" s="239"/>
      <c r="HD89" s="239"/>
      <c r="HE89" s="239"/>
      <c r="HF89" s="239"/>
      <c r="HG89" s="239"/>
      <c r="HH89" s="239"/>
      <c r="HI89" s="239"/>
      <c r="HJ89" s="239"/>
      <c r="HK89" s="239"/>
      <c r="HL89" s="239"/>
      <c r="HM89" s="239"/>
      <c r="HN89" s="239"/>
      <c r="HO89" s="239"/>
      <c r="HP89" s="239"/>
      <c r="HQ89" s="239"/>
      <c r="HR89" s="239"/>
      <c r="HS89" s="239"/>
      <c r="HT89" s="239"/>
      <c r="HU89" s="239"/>
      <c r="HV89" s="239"/>
      <c r="HW89" s="239"/>
      <c r="HX89" s="239"/>
      <c r="HY89" s="239"/>
      <c r="HZ89" s="239"/>
      <c r="IA89" s="239"/>
      <c r="IB89" s="239"/>
      <c r="IC89" s="239"/>
      <c r="ID89" s="239"/>
      <c r="IE89" s="239"/>
      <c r="IF89" s="239"/>
      <c r="IG89" s="239"/>
      <c r="IH89" s="239"/>
      <c r="II89" s="239"/>
      <c r="IJ89" s="239"/>
      <c r="IK89" s="239"/>
      <c r="IL89" s="239"/>
      <c r="IM89" s="239"/>
      <c r="IN89" s="239"/>
      <c r="IO89" s="239"/>
      <c r="IP89" s="239"/>
      <c r="IQ89" s="239"/>
      <c r="IR89" s="239"/>
      <c r="IS89" s="239"/>
      <c r="IT89" s="239"/>
      <c r="IU89" s="239"/>
      <c r="IV89" s="239"/>
      <c r="IW89" s="239"/>
      <c r="IX89" s="239"/>
    </row>
    <row r="90" spans="1:258" s="307" customFormat="1" ht="38.25" customHeight="1" x14ac:dyDescent="0.25">
      <c r="A90" s="535"/>
      <c r="B90" s="536"/>
      <c r="C90" s="506"/>
      <c r="D90" s="506"/>
      <c r="E90" s="531"/>
      <c r="F90" s="531"/>
      <c r="G90" s="287">
        <v>630</v>
      </c>
      <c r="H90" s="165">
        <v>0</v>
      </c>
      <c r="I90" s="165"/>
      <c r="J90" s="273">
        <v>14.4</v>
      </c>
      <c r="K90" s="383">
        <v>21.3</v>
      </c>
      <c r="L90" s="165">
        <v>27.1</v>
      </c>
      <c r="M90" s="165">
        <f t="shared" si="14"/>
        <v>27.1</v>
      </c>
      <c r="N90" s="165">
        <f t="shared" si="15"/>
        <v>27.1</v>
      </c>
      <c r="O90" s="165">
        <f t="shared" si="16"/>
        <v>117</v>
      </c>
      <c r="P90" s="506"/>
      <c r="Q90" s="305"/>
      <c r="R90" s="239"/>
      <c r="S90" s="239"/>
      <c r="T90" s="239"/>
      <c r="U90" s="239"/>
      <c r="V90" s="239"/>
      <c r="W90" s="239"/>
      <c r="X90" s="239"/>
      <c r="Y90" s="239"/>
      <c r="Z90" s="239"/>
      <c r="AA90" s="239"/>
      <c r="AB90" s="239"/>
      <c r="AC90" s="239"/>
      <c r="AD90" s="239"/>
      <c r="AE90" s="239"/>
      <c r="AF90" s="239"/>
      <c r="AG90" s="239"/>
      <c r="AH90" s="239"/>
      <c r="AI90" s="239"/>
      <c r="AJ90" s="239"/>
      <c r="AK90" s="239"/>
      <c r="AL90" s="239"/>
      <c r="AM90" s="239"/>
      <c r="AN90" s="239"/>
      <c r="AO90" s="239"/>
      <c r="AP90" s="239"/>
      <c r="AQ90" s="239"/>
      <c r="AR90" s="239"/>
      <c r="AS90" s="239"/>
      <c r="AT90" s="239"/>
      <c r="AU90" s="239"/>
      <c r="AV90" s="239"/>
      <c r="AW90" s="239"/>
      <c r="AX90" s="239"/>
      <c r="AY90" s="239"/>
      <c r="AZ90" s="239"/>
      <c r="BA90" s="239"/>
      <c r="BB90" s="239"/>
      <c r="BC90" s="239"/>
      <c r="BD90" s="239"/>
      <c r="BE90" s="239"/>
      <c r="BF90" s="239"/>
      <c r="BG90" s="239"/>
      <c r="BH90" s="239"/>
      <c r="BI90" s="239"/>
      <c r="BJ90" s="239"/>
      <c r="BK90" s="239"/>
      <c r="BL90" s="239"/>
      <c r="BM90" s="239"/>
      <c r="BN90" s="239"/>
      <c r="BO90" s="239"/>
      <c r="BP90" s="239"/>
      <c r="BQ90" s="239"/>
      <c r="BR90" s="239"/>
      <c r="BS90" s="239"/>
      <c r="BT90" s="239"/>
      <c r="BU90" s="239"/>
      <c r="BV90" s="239"/>
      <c r="BW90" s="239"/>
      <c r="BX90" s="239"/>
      <c r="BY90" s="239"/>
      <c r="BZ90" s="239"/>
      <c r="CA90" s="239"/>
      <c r="CB90" s="239"/>
      <c r="CC90" s="239"/>
      <c r="CD90" s="239"/>
      <c r="CE90" s="239"/>
      <c r="CF90" s="239"/>
      <c r="CG90" s="239"/>
      <c r="CH90" s="239"/>
      <c r="CI90" s="239"/>
      <c r="CJ90" s="239"/>
      <c r="CK90" s="239"/>
      <c r="CL90" s="239"/>
      <c r="CM90" s="239"/>
      <c r="CN90" s="239"/>
      <c r="CO90" s="239"/>
      <c r="CP90" s="239"/>
      <c r="CQ90" s="239"/>
      <c r="CR90" s="239"/>
      <c r="CS90" s="239"/>
      <c r="CT90" s="239"/>
      <c r="CU90" s="239"/>
      <c r="CV90" s="239"/>
      <c r="CW90" s="239"/>
      <c r="CX90" s="239"/>
      <c r="CY90" s="239"/>
      <c r="CZ90" s="239"/>
      <c r="DA90" s="239"/>
      <c r="DB90" s="239"/>
      <c r="DC90" s="239"/>
      <c r="DD90" s="239"/>
      <c r="DE90" s="239"/>
      <c r="DF90" s="239"/>
      <c r="DG90" s="239"/>
      <c r="DH90" s="239"/>
      <c r="DI90" s="239"/>
      <c r="DJ90" s="239"/>
      <c r="DK90" s="239"/>
      <c r="DL90" s="239"/>
      <c r="DM90" s="239"/>
      <c r="DN90" s="239"/>
      <c r="DO90" s="239"/>
      <c r="DP90" s="239"/>
      <c r="DQ90" s="239"/>
      <c r="DR90" s="239"/>
      <c r="DS90" s="239"/>
      <c r="DT90" s="239"/>
      <c r="DU90" s="239"/>
      <c r="DV90" s="239"/>
      <c r="DW90" s="239"/>
      <c r="DX90" s="239"/>
      <c r="DY90" s="239"/>
      <c r="DZ90" s="239"/>
      <c r="EA90" s="239"/>
      <c r="EB90" s="239"/>
      <c r="EC90" s="239"/>
      <c r="ED90" s="239"/>
      <c r="EE90" s="239"/>
      <c r="EF90" s="239"/>
      <c r="EG90" s="239"/>
      <c r="EH90" s="239"/>
      <c r="EI90" s="239"/>
      <c r="EJ90" s="239"/>
      <c r="EK90" s="239"/>
      <c r="EL90" s="239"/>
      <c r="EM90" s="239"/>
      <c r="EN90" s="239"/>
      <c r="EO90" s="239"/>
      <c r="EP90" s="239"/>
      <c r="EQ90" s="239"/>
      <c r="ER90" s="239"/>
      <c r="ES90" s="239"/>
      <c r="ET90" s="239"/>
      <c r="EU90" s="239"/>
      <c r="EV90" s="239"/>
      <c r="EW90" s="239"/>
      <c r="EX90" s="239"/>
      <c r="EY90" s="239"/>
      <c r="EZ90" s="239"/>
      <c r="FA90" s="239"/>
      <c r="FB90" s="239"/>
      <c r="FC90" s="239"/>
      <c r="FD90" s="239"/>
      <c r="FE90" s="239"/>
      <c r="FF90" s="239"/>
      <c r="FG90" s="239"/>
      <c r="FH90" s="239"/>
      <c r="FI90" s="239"/>
      <c r="FJ90" s="239"/>
      <c r="FK90" s="239"/>
      <c r="FL90" s="239"/>
      <c r="FM90" s="239"/>
      <c r="FN90" s="239"/>
      <c r="FO90" s="239"/>
      <c r="FP90" s="239"/>
      <c r="FQ90" s="239"/>
      <c r="FR90" s="239"/>
      <c r="FS90" s="239"/>
      <c r="FT90" s="239"/>
      <c r="FU90" s="239"/>
      <c r="FV90" s="239"/>
      <c r="FW90" s="239"/>
      <c r="FX90" s="239"/>
      <c r="FY90" s="239"/>
      <c r="FZ90" s="239"/>
      <c r="GA90" s="239"/>
      <c r="GB90" s="239"/>
      <c r="GC90" s="239"/>
      <c r="GD90" s="239"/>
      <c r="GE90" s="239"/>
      <c r="GF90" s="239"/>
      <c r="GG90" s="239"/>
      <c r="GH90" s="239"/>
      <c r="GI90" s="239"/>
      <c r="GJ90" s="239"/>
      <c r="GK90" s="239"/>
      <c r="GL90" s="239"/>
      <c r="GM90" s="239"/>
      <c r="GN90" s="239"/>
      <c r="GO90" s="239"/>
      <c r="GP90" s="239"/>
      <c r="GQ90" s="239"/>
      <c r="GR90" s="239"/>
      <c r="GS90" s="239"/>
      <c r="GT90" s="239"/>
      <c r="GU90" s="239"/>
      <c r="GV90" s="239"/>
      <c r="GW90" s="239"/>
      <c r="GX90" s="239"/>
      <c r="GY90" s="239"/>
      <c r="GZ90" s="239"/>
      <c r="HA90" s="239"/>
      <c r="HB90" s="239"/>
      <c r="HC90" s="239"/>
      <c r="HD90" s="239"/>
      <c r="HE90" s="239"/>
      <c r="HF90" s="239"/>
      <c r="HG90" s="239"/>
      <c r="HH90" s="239"/>
      <c r="HI90" s="239"/>
      <c r="HJ90" s="239"/>
      <c r="HK90" s="239"/>
      <c r="HL90" s="239"/>
      <c r="HM90" s="239"/>
      <c r="HN90" s="239"/>
      <c r="HO90" s="239"/>
      <c r="HP90" s="239"/>
      <c r="HQ90" s="239"/>
      <c r="HR90" s="239"/>
      <c r="HS90" s="239"/>
      <c r="HT90" s="239"/>
      <c r="HU90" s="239"/>
      <c r="HV90" s="239"/>
      <c r="HW90" s="239"/>
      <c r="HX90" s="239"/>
      <c r="HY90" s="239"/>
      <c r="HZ90" s="239"/>
      <c r="IA90" s="239"/>
      <c r="IB90" s="239"/>
      <c r="IC90" s="239"/>
      <c r="ID90" s="239"/>
      <c r="IE90" s="239"/>
      <c r="IF90" s="239"/>
      <c r="IG90" s="239"/>
      <c r="IH90" s="239"/>
      <c r="II90" s="239"/>
      <c r="IJ90" s="239"/>
      <c r="IK90" s="239"/>
      <c r="IL90" s="239"/>
      <c r="IM90" s="239"/>
      <c r="IN90" s="239"/>
      <c r="IO90" s="239"/>
      <c r="IP90" s="239"/>
      <c r="IQ90" s="239"/>
      <c r="IR90" s="239"/>
      <c r="IS90" s="239"/>
      <c r="IT90" s="239"/>
      <c r="IU90" s="239"/>
      <c r="IV90" s="239"/>
      <c r="IW90" s="239"/>
      <c r="IX90" s="239"/>
    </row>
    <row r="91" spans="1:258" s="307" customFormat="1" ht="38.25" customHeight="1" x14ac:dyDescent="0.25">
      <c r="A91" s="535"/>
      <c r="B91" s="536"/>
      <c r="C91" s="506"/>
      <c r="D91" s="506"/>
      <c r="E91" s="531"/>
      <c r="F91" s="531"/>
      <c r="G91" s="287">
        <v>810</v>
      </c>
      <c r="H91" s="165">
        <v>0</v>
      </c>
      <c r="I91" s="165"/>
      <c r="J91" s="273">
        <v>14.4</v>
      </c>
      <c r="K91" s="383">
        <v>21.3</v>
      </c>
      <c r="L91" s="165">
        <v>27.1</v>
      </c>
      <c r="M91" s="165">
        <f t="shared" si="14"/>
        <v>27.1</v>
      </c>
      <c r="N91" s="165">
        <f t="shared" si="15"/>
        <v>27.1</v>
      </c>
      <c r="O91" s="165">
        <f t="shared" si="16"/>
        <v>117</v>
      </c>
      <c r="P91" s="506"/>
      <c r="Q91" s="305"/>
      <c r="R91" s="239"/>
      <c r="S91" s="239"/>
      <c r="T91" s="239"/>
      <c r="U91" s="239"/>
      <c r="V91" s="239"/>
      <c r="W91" s="239"/>
      <c r="X91" s="239"/>
      <c r="Y91" s="239"/>
      <c r="Z91" s="239"/>
      <c r="AA91" s="239"/>
      <c r="AB91" s="239"/>
      <c r="AC91" s="239"/>
      <c r="AD91" s="239"/>
      <c r="AE91" s="239"/>
      <c r="AF91" s="239"/>
      <c r="AG91" s="239"/>
      <c r="AH91" s="239"/>
      <c r="AI91" s="239"/>
      <c r="AJ91" s="239"/>
      <c r="AK91" s="239"/>
      <c r="AL91" s="239"/>
      <c r="AM91" s="239"/>
      <c r="AN91" s="239"/>
      <c r="AO91" s="239"/>
      <c r="AP91" s="239"/>
      <c r="AQ91" s="239"/>
      <c r="AR91" s="239"/>
      <c r="AS91" s="239"/>
      <c r="AT91" s="239"/>
      <c r="AU91" s="239"/>
      <c r="AV91" s="239"/>
      <c r="AW91" s="239"/>
      <c r="AX91" s="239"/>
      <c r="AY91" s="239"/>
      <c r="AZ91" s="239"/>
      <c r="BA91" s="239"/>
      <c r="BB91" s="239"/>
      <c r="BC91" s="239"/>
      <c r="BD91" s="239"/>
      <c r="BE91" s="239"/>
      <c r="BF91" s="239"/>
      <c r="BG91" s="239"/>
      <c r="BH91" s="239"/>
      <c r="BI91" s="239"/>
      <c r="BJ91" s="239"/>
      <c r="BK91" s="239"/>
      <c r="BL91" s="239"/>
      <c r="BM91" s="239"/>
      <c r="BN91" s="239"/>
      <c r="BO91" s="239"/>
      <c r="BP91" s="239"/>
      <c r="BQ91" s="239"/>
      <c r="BR91" s="239"/>
      <c r="BS91" s="239"/>
      <c r="BT91" s="239"/>
      <c r="BU91" s="239"/>
      <c r="BV91" s="239"/>
      <c r="BW91" s="239"/>
      <c r="BX91" s="239"/>
      <c r="BY91" s="239"/>
      <c r="BZ91" s="239"/>
      <c r="CA91" s="239"/>
      <c r="CB91" s="239"/>
      <c r="CC91" s="239"/>
      <c r="CD91" s="239"/>
      <c r="CE91" s="239"/>
      <c r="CF91" s="239"/>
      <c r="CG91" s="239"/>
      <c r="CH91" s="239"/>
      <c r="CI91" s="239"/>
      <c r="CJ91" s="239"/>
      <c r="CK91" s="239"/>
      <c r="CL91" s="239"/>
      <c r="CM91" s="239"/>
      <c r="CN91" s="239"/>
      <c r="CO91" s="239"/>
      <c r="CP91" s="239"/>
      <c r="CQ91" s="239"/>
      <c r="CR91" s="239"/>
      <c r="CS91" s="239"/>
      <c r="CT91" s="239"/>
      <c r="CU91" s="239"/>
      <c r="CV91" s="239"/>
      <c r="CW91" s="239"/>
      <c r="CX91" s="239"/>
      <c r="CY91" s="239"/>
      <c r="CZ91" s="239"/>
      <c r="DA91" s="239"/>
      <c r="DB91" s="239"/>
      <c r="DC91" s="239"/>
      <c r="DD91" s="239"/>
      <c r="DE91" s="239"/>
      <c r="DF91" s="239"/>
      <c r="DG91" s="239"/>
      <c r="DH91" s="239"/>
      <c r="DI91" s="239"/>
      <c r="DJ91" s="239"/>
      <c r="DK91" s="239"/>
      <c r="DL91" s="239"/>
      <c r="DM91" s="239"/>
      <c r="DN91" s="239"/>
      <c r="DO91" s="239"/>
      <c r="DP91" s="239"/>
      <c r="DQ91" s="239"/>
      <c r="DR91" s="239"/>
      <c r="DS91" s="239"/>
      <c r="DT91" s="239"/>
      <c r="DU91" s="239"/>
      <c r="DV91" s="239"/>
      <c r="DW91" s="239"/>
      <c r="DX91" s="239"/>
      <c r="DY91" s="239"/>
      <c r="DZ91" s="239"/>
      <c r="EA91" s="239"/>
      <c r="EB91" s="239"/>
      <c r="EC91" s="239"/>
      <c r="ED91" s="239"/>
      <c r="EE91" s="239"/>
      <c r="EF91" s="239"/>
      <c r="EG91" s="239"/>
      <c r="EH91" s="239"/>
      <c r="EI91" s="239"/>
      <c r="EJ91" s="239"/>
      <c r="EK91" s="239"/>
      <c r="EL91" s="239"/>
      <c r="EM91" s="239"/>
      <c r="EN91" s="239"/>
      <c r="EO91" s="239"/>
      <c r="EP91" s="239"/>
      <c r="EQ91" s="239"/>
      <c r="ER91" s="239"/>
      <c r="ES91" s="239"/>
      <c r="ET91" s="239"/>
      <c r="EU91" s="239"/>
      <c r="EV91" s="239"/>
      <c r="EW91" s="239"/>
      <c r="EX91" s="239"/>
      <c r="EY91" s="239"/>
      <c r="EZ91" s="239"/>
      <c r="FA91" s="239"/>
      <c r="FB91" s="239"/>
      <c r="FC91" s="239"/>
      <c r="FD91" s="239"/>
      <c r="FE91" s="239"/>
      <c r="FF91" s="239"/>
      <c r="FG91" s="239"/>
      <c r="FH91" s="239"/>
      <c r="FI91" s="239"/>
      <c r="FJ91" s="239"/>
      <c r="FK91" s="239"/>
      <c r="FL91" s="239"/>
      <c r="FM91" s="239"/>
      <c r="FN91" s="239"/>
      <c r="FO91" s="239"/>
      <c r="FP91" s="239"/>
      <c r="FQ91" s="239"/>
      <c r="FR91" s="239"/>
      <c r="FS91" s="239"/>
      <c r="FT91" s="239"/>
      <c r="FU91" s="239"/>
      <c r="FV91" s="239"/>
      <c r="FW91" s="239"/>
      <c r="FX91" s="239"/>
      <c r="FY91" s="239"/>
      <c r="FZ91" s="239"/>
      <c r="GA91" s="239"/>
      <c r="GB91" s="239"/>
      <c r="GC91" s="239"/>
      <c r="GD91" s="239"/>
      <c r="GE91" s="239"/>
      <c r="GF91" s="239"/>
      <c r="GG91" s="239"/>
      <c r="GH91" s="239"/>
      <c r="GI91" s="239"/>
      <c r="GJ91" s="239"/>
      <c r="GK91" s="239"/>
      <c r="GL91" s="239"/>
      <c r="GM91" s="239"/>
      <c r="GN91" s="239"/>
      <c r="GO91" s="239"/>
      <c r="GP91" s="239"/>
      <c r="GQ91" s="239"/>
      <c r="GR91" s="239"/>
      <c r="GS91" s="239"/>
      <c r="GT91" s="239"/>
      <c r="GU91" s="239"/>
      <c r="GV91" s="239"/>
      <c r="GW91" s="239"/>
      <c r="GX91" s="239"/>
      <c r="GY91" s="239"/>
      <c r="GZ91" s="239"/>
      <c r="HA91" s="239"/>
      <c r="HB91" s="239"/>
      <c r="HC91" s="239"/>
      <c r="HD91" s="239"/>
      <c r="HE91" s="239"/>
      <c r="HF91" s="239"/>
      <c r="HG91" s="239"/>
      <c r="HH91" s="239"/>
      <c r="HI91" s="239"/>
      <c r="HJ91" s="239"/>
      <c r="HK91" s="239"/>
      <c r="HL91" s="239"/>
      <c r="HM91" s="239"/>
      <c r="HN91" s="239"/>
      <c r="HO91" s="239"/>
      <c r="HP91" s="239"/>
      <c r="HQ91" s="239"/>
      <c r="HR91" s="239"/>
      <c r="HS91" s="239"/>
      <c r="HT91" s="239"/>
      <c r="HU91" s="239"/>
      <c r="HV91" s="239"/>
      <c r="HW91" s="239"/>
      <c r="HX91" s="239"/>
      <c r="HY91" s="239"/>
      <c r="HZ91" s="239"/>
      <c r="IA91" s="239"/>
      <c r="IB91" s="239"/>
      <c r="IC91" s="239"/>
      <c r="ID91" s="239"/>
      <c r="IE91" s="239"/>
      <c r="IF91" s="239"/>
      <c r="IG91" s="239"/>
      <c r="IH91" s="239"/>
      <c r="II91" s="239"/>
      <c r="IJ91" s="239"/>
      <c r="IK91" s="239"/>
      <c r="IL91" s="239"/>
      <c r="IM91" s="239"/>
      <c r="IN91" s="239"/>
      <c r="IO91" s="239"/>
      <c r="IP91" s="239"/>
      <c r="IQ91" s="239"/>
      <c r="IR91" s="239"/>
      <c r="IS91" s="239"/>
      <c r="IT91" s="239"/>
      <c r="IU91" s="239"/>
      <c r="IV91" s="239"/>
      <c r="IW91" s="239"/>
      <c r="IX91" s="239"/>
    </row>
    <row r="92" spans="1:258" s="307" customFormat="1" ht="20.25" customHeight="1" x14ac:dyDescent="0.25">
      <c r="A92" s="537" t="s">
        <v>358</v>
      </c>
      <c r="B92" s="537"/>
      <c r="C92" s="287"/>
      <c r="D92" s="287"/>
      <c r="E92" s="288"/>
      <c r="F92" s="288"/>
      <c r="G92" s="210"/>
      <c r="H92" s="165">
        <f>SUM(H9:H91)</f>
        <v>307408.80000000005</v>
      </c>
      <c r="I92" s="165">
        <f t="shared" ref="I92" si="17">SUM(I9:I91)</f>
        <v>0</v>
      </c>
      <c r="J92" s="277">
        <f>SUM(J9:J91)</f>
        <v>314613.30000000022</v>
      </c>
      <c r="K92" s="277">
        <f>SUM(K9:K91)</f>
        <v>379386.30000000005</v>
      </c>
      <c r="L92" s="277">
        <f>SUM(L9:L91)</f>
        <v>343652.89999999991</v>
      </c>
      <c r="M92" s="277">
        <f>SUM(M9:M91)</f>
        <v>343652.89999999991</v>
      </c>
      <c r="N92" s="277">
        <f>SUM(N9:N91)</f>
        <v>343652.89999999991</v>
      </c>
      <c r="O92" s="165">
        <f>SUM(O9:O83)+O88+O89+O90+O91+O84</f>
        <v>2032367.0999999992</v>
      </c>
      <c r="P92" s="306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1"/>
      <c r="AH92" s="221"/>
      <c r="AI92" s="221"/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  <c r="BD92" s="221"/>
      <c r="BE92" s="221"/>
      <c r="BF92" s="221"/>
      <c r="BG92" s="221"/>
      <c r="BH92" s="221"/>
      <c r="BI92" s="221"/>
      <c r="BJ92" s="221"/>
      <c r="BK92" s="221"/>
      <c r="BL92" s="221"/>
      <c r="BM92" s="221"/>
      <c r="BN92" s="221"/>
      <c r="BO92" s="221"/>
      <c r="BP92" s="221"/>
      <c r="BQ92" s="221"/>
      <c r="BR92" s="221"/>
      <c r="BS92" s="221"/>
      <c r="BT92" s="239"/>
      <c r="BU92" s="239"/>
      <c r="BV92" s="239"/>
      <c r="BW92" s="239"/>
      <c r="BX92" s="239"/>
      <c r="BY92" s="239"/>
      <c r="BZ92" s="239"/>
      <c r="CA92" s="239"/>
      <c r="CB92" s="239"/>
      <c r="CC92" s="239"/>
      <c r="CD92" s="239"/>
      <c r="CE92" s="239"/>
      <c r="CF92" s="239"/>
      <c r="CG92" s="239"/>
      <c r="CH92" s="239"/>
      <c r="CI92" s="239"/>
      <c r="CJ92" s="239"/>
      <c r="CK92" s="239"/>
      <c r="CL92" s="239"/>
      <c r="CM92" s="239"/>
      <c r="CN92" s="239"/>
      <c r="CO92" s="239"/>
      <c r="CP92" s="239"/>
      <c r="CQ92" s="239"/>
      <c r="CR92" s="239"/>
      <c r="CS92" s="239"/>
      <c r="CT92" s="239"/>
      <c r="CU92" s="239"/>
      <c r="CV92" s="239"/>
      <c r="CW92" s="239"/>
      <c r="CX92" s="239"/>
      <c r="CY92" s="239"/>
      <c r="CZ92" s="239"/>
      <c r="DA92" s="239"/>
      <c r="DB92" s="239"/>
      <c r="DC92" s="239"/>
      <c r="DD92" s="239"/>
      <c r="DE92" s="239"/>
      <c r="DF92" s="239"/>
      <c r="DG92" s="239"/>
      <c r="DH92" s="239"/>
      <c r="DI92" s="239"/>
      <c r="DJ92" s="239"/>
      <c r="DK92" s="239"/>
      <c r="DL92" s="239"/>
      <c r="DM92" s="239"/>
      <c r="DN92" s="239"/>
      <c r="DO92" s="239"/>
      <c r="DP92" s="239"/>
      <c r="DQ92" s="239"/>
      <c r="DR92" s="239"/>
      <c r="DS92" s="239"/>
      <c r="DT92" s="239"/>
      <c r="DU92" s="239"/>
      <c r="DV92" s="239"/>
      <c r="DW92" s="239"/>
      <c r="DX92" s="239"/>
      <c r="DY92" s="239"/>
      <c r="DZ92" s="239"/>
      <c r="EA92" s="239"/>
      <c r="EB92" s="239"/>
      <c r="EC92" s="239"/>
      <c r="ED92" s="239"/>
      <c r="EE92" s="239"/>
      <c r="EF92" s="239"/>
      <c r="EG92" s="239"/>
      <c r="EH92" s="239"/>
      <c r="EI92" s="239"/>
      <c r="EJ92" s="239"/>
      <c r="EK92" s="239"/>
      <c r="EL92" s="239"/>
      <c r="EM92" s="239"/>
      <c r="EN92" s="239"/>
      <c r="EO92" s="239"/>
      <c r="EP92" s="239"/>
      <c r="EQ92" s="239"/>
      <c r="ER92" s="239"/>
      <c r="ES92" s="239"/>
      <c r="ET92" s="239"/>
      <c r="EU92" s="239"/>
      <c r="EV92" s="239"/>
      <c r="EW92" s="239"/>
      <c r="EX92" s="239"/>
      <c r="EY92" s="239"/>
      <c r="EZ92" s="239"/>
      <c r="FA92" s="239"/>
      <c r="FB92" s="239"/>
      <c r="FC92" s="239"/>
      <c r="FD92" s="239"/>
      <c r="FE92" s="239"/>
      <c r="FF92" s="239"/>
      <c r="FG92" s="239"/>
      <c r="FH92" s="239"/>
      <c r="FI92" s="239"/>
      <c r="FJ92" s="239"/>
      <c r="FK92" s="239"/>
      <c r="FL92" s="239"/>
      <c r="FM92" s="239"/>
      <c r="FN92" s="239"/>
      <c r="FO92" s="239"/>
      <c r="FP92" s="239"/>
      <c r="FQ92" s="239"/>
      <c r="FR92" s="239"/>
      <c r="FS92" s="239"/>
      <c r="FT92" s="239"/>
      <c r="FU92" s="239"/>
      <c r="FV92" s="239"/>
      <c r="FW92" s="239"/>
      <c r="FX92" s="239"/>
      <c r="FY92" s="239"/>
      <c r="FZ92" s="239"/>
      <c r="GA92" s="239"/>
      <c r="GB92" s="239"/>
      <c r="GC92" s="239"/>
      <c r="GD92" s="239"/>
      <c r="GE92" s="239"/>
      <c r="GF92" s="239"/>
      <c r="GG92" s="239"/>
      <c r="GH92" s="239"/>
      <c r="GI92" s="239"/>
      <c r="GJ92" s="239"/>
      <c r="GK92" s="239"/>
      <c r="GL92" s="239"/>
      <c r="GM92" s="239"/>
      <c r="GN92" s="239"/>
      <c r="GO92" s="239"/>
      <c r="GP92" s="239"/>
      <c r="GQ92" s="239"/>
      <c r="GR92" s="239"/>
      <c r="GS92" s="239"/>
      <c r="GT92" s="239"/>
      <c r="GU92" s="239"/>
      <c r="GV92" s="239"/>
      <c r="GW92" s="239"/>
      <c r="GX92" s="239"/>
      <c r="GY92" s="239"/>
      <c r="GZ92" s="239"/>
      <c r="HA92" s="239"/>
      <c r="HB92" s="239"/>
      <c r="HC92" s="239"/>
      <c r="HD92" s="239"/>
      <c r="HE92" s="239"/>
      <c r="HF92" s="239"/>
      <c r="HG92" s="239"/>
      <c r="HH92" s="239"/>
      <c r="HI92" s="239"/>
      <c r="HJ92" s="239"/>
      <c r="HK92" s="239"/>
      <c r="HL92" s="239"/>
      <c r="HM92" s="239"/>
      <c r="HN92" s="239"/>
      <c r="HO92" s="239"/>
      <c r="HP92" s="239"/>
      <c r="HQ92" s="239"/>
      <c r="HR92" s="239"/>
      <c r="HS92" s="239"/>
      <c r="HT92" s="239"/>
      <c r="HU92" s="239"/>
      <c r="HV92" s="239"/>
      <c r="HW92" s="239"/>
      <c r="HX92" s="239"/>
      <c r="HY92" s="239"/>
      <c r="HZ92" s="239"/>
      <c r="IA92" s="239"/>
      <c r="IB92" s="239"/>
      <c r="IC92" s="239"/>
      <c r="ID92" s="239"/>
      <c r="IE92" s="239"/>
      <c r="IF92" s="239"/>
      <c r="IG92" s="239"/>
      <c r="IH92" s="239"/>
      <c r="II92" s="239"/>
      <c r="IJ92" s="239"/>
      <c r="IK92" s="239"/>
      <c r="IL92" s="239"/>
      <c r="IM92" s="239"/>
      <c r="IN92" s="239"/>
      <c r="IO92" s="239"/>
      <c r="IP92" s="239"/>
      <c r="IQ92" s="239"/>
      <c r="IR92" s="239"/>
      <c r="IS92" s="239"/>
      <c r="IT92" s="239"/>
      <c r="IU92" s="239"/>
      <c r="IV92" s="239"/>
      <c r="IW92" s="239"/>
      <c r="IX92" s="239"/>
    </row>
    <row r="93" spans="1:258" s="307" customFormat="1" ht="8.25" customHeight="1" x14ac:dyDescent="0.25">
      <c r="A93" s="211"/>
      <c r="B93" s="538" t="s">
        <v>137</v>
      </c>
      <c r="C93" s="538"/>
      <c r="D93" s="538"/>
      <c r="E93" s="538"/>
      <c r="F93" s="538"/>
      <c r="G93" s="538"/>
      <c r="H93" s="538"/>
      <c r="I93" s="538"/>
      <c r="J93" s="538"/>
      <c r="K93" s="538"/>
      <c r="L93" s="538"/>
      <c r="M93" s="538"/>
      <c r="N93" s="538"/>
      <c r="O93" s="538"/>
      <c r="P93" s="538"/>
      <c r="Q93" s="221"/>
      <c r="R93" s="221"/>
      <c r="S93" s="221"/>
      <c r="T93" s="221"/>
      <c r="U93" s="221"/>
      <c r="V93" s="221"/>
      <c r="W93" s="221"/>
      <c r="X93" s="221"/>
      <c r="Y93" s="221"/>
      <c r="Z93" s="221"/>
      <c r="AA93" s="221"/>
      <c r="AB93" s="221"/>
      <c r="AC93" s="221"/>
      <c r="AD93" s="221"/>
      <c r="AE93" s="221"/>
      <c r="AF93" s="221"/>
      <c r="AG93" s="221"/>
      <c r="AH93" s="221"/>
      <c r="AI93" s="221"/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  <c r="BD93" s="221"/>
      <c r="BE93" s="221"/>
      <c r="BF93" s="221"/>
      <c r="BG93" s="221"/>
      <c r="BH93" s="221"/>
      <c r="BI93" s="221"/>
      <c r="BJ93" s="221"/>
      <c r="BK93" s="221"/>
      <c r="BL93" s="221"/>
      <c r="BM93" s="221"/>
      <c r="BN93" s="221"/>
      <c r="BO93" s="221"/>
      <c r="BP93" s="221"/>
      <c r="BQ93" s="221"/>
      <c r="BR93" s="221"/>
      <c r="BS93" s="221"/>
      <c r="BT93" s="239"/>
      <c r="BU93" s="239"/>
      <c r="BV93" s="239"/>
      <c r="BW93" s="239"/>
      <c r="BX93" s="239"/>
      <c r="BY93" s="239"/>
      <c r="BZ93" s="239"/>
      <c r="CA93" s="239"/>
      <c r="CB93" s="239"/>
      <c r="CC93" s="239"/>
      <c r="CD93" s="239"/>
      <c r="CE93" s="239"/>
      <c r="CF93" s="239"/>
      <c r="CG93" s="239"/>
      <c r="CH93" s="239"/>
      <c r="CI93" s="239"/>
      <c r="CJ93" s="239"/>
      <c r="CK93" s="239"/>
      <c r="CL93" s="239"/>
      <c r="CM93" s="239"/>
      <c r="CN93" s="239"/>
      <c r="CO93" s="239"/>
      <c r="CP93" s="239"/>
      <c r="CQ93" s="239"/>
      <c r="CR93" s="239"/>
      <c r="CS93" s="239"/>
      <c r="CT93" s="239"/>
      <c r="CU93" s="239"/>
      <c r="CV93" s="239"/>
      <c r="CW93" s="239"/>
      <c r="CX93" s="239"/>
      <c r="CY93" s="239"/>
      <c r="CZ93" s="239"/>
      <c r="DA93" s="239"/>
      <c r="DB93" s="239"/>
      <c r="DC93" s="239"/>
      <c r="DD93" s="239"/>
      <c r="DE93" s="239"/>
      <c r="DF93" s="239"/>
      <c r="DG93" s="239"/>
      <c r="DH93" s="239"/>
      <c r="DI93" s="239"/>
      <c r="DJ93" s="239"/>
      <c r="DK93" s="239"/>
      <c r="DL93" s="239"/>
      <c r="DM93" s="239"/>
      <c r="DN93" s="239"/>
      <c r="DO93" s="239"/>
      <c r="DP93" s="239"/>
      <c r="DQ93" s="239"/>
      <c r="DR93" s="239"/>
      <c r="DS93" s="239"/>
      <c r="DT93" s="239"/>
      <c r="DU93" s="239"/>
      <c r="DV93" s="239"/>
      <c r="DW93" s="239"/>
      <c r="DX93" s="239"/>
      <c r="DY93" s="239"/>
      <c r="DZ93" s="239"/>
      <c r="EA93" s="239"/>
      <c r="EB93" s="239"/>
      <c r="EC93" s="239"/>
      <c r="ED93" s="239"/>
      <c r="EE93" s="239"/>
      <c r="EF93" s="239"/>
      <c r="EG93" s="239"/>
      <c r="EH93" s="239"/>
      <c r="EI93" s="239"/>
      <c r="EJ93" s="239"/>
      <c r="EK93" s="239"/>
      <c r="EL93" s="239"/>
      <c r="EM93" s="239"/>
      <c r="EN93" s="239"/>
      <c r="EO93" s="239"/>
      <c r="EP93" s="239"/>
      <c r="EQ93" s="239"/>
      <c r="ER93" s="239"/>
      <c r="ES93" s="239"/>
      <c r="ET93" s="239"/>
      <c r="EU93" s="239"/>
      <c r="EV93" s="239"/>
      <c r="EW93" s="239"/>
      <c r="EX93" s="239"/>
      <c r="EY93" s="239"/>
      <c r="EZ93" s="239"/>
      <c r="FA93" s="239"/>
      <c r="FB93" s="239"/>
      <c r="FC93" s="239"/>
      <c r="FD93" s="239"/>
      <c r="FE93" s="239"/>
      <c r="FF93" s="239"/>
      <c r="FG93" s="239"/>
      <c r="FH93" s="239"/>
      <c r="FI93" s="239"/>
      <c r="FJ93" s="239"/>
      <c r="FK93" s="239"/>
      <c r="FL93" s="239"/>
      <c r="FM93" s="239"/>
      <c r="FN93" s="239"/>
      <c r="FO93" s="239"/>
      <c r="FP93" s="239"/>
      <c r="FQ93" s="239"/>
      <c r="FR93" s="239"/>
      <c r="FS93" s="239"/>
      <c r="FT93" s="239"/>
      <c r="FU93" s="239"/>
      <c r="FV93" s="239"/>
      <c r="FW93" s="239"/>
      <c r="FX93" s="239"/>
      <c r="FY93" s="239"/>
      <c r="FZ93" s="239"/>
      <c r="GA93" s="239"/>
      <c r="GB93" s="239"/>
      <c r="GC93" s="239"/>
      <c r="GD93" s="239"/>
      <c r="GE93" s="239"/>
      <c r="GF93" s="239"/>
      <c r="GG93" s="239"/>
      <c r="GH93" s="239"/>
      <c r="GI93" s="239"/>
      <c r="GJ93" s="239"/>
      <c r="GK93" s="239"/>
      <c r="GL93" s="239"/>
      <c r="GM93" s="239"/>
      <c r="GN93" s="239"/>
      <c r="GO93" s="239"/>
      <c r="GP93" s="239"/>
      <c r="GQ93" s="239"/>
      <c r="GR93" s="239"/>
      <c r="GS93" s="239"/>
      <c r="GT93" s="239"/>
      <c r="GU93" s="239"/>
      <c r="GV93" s="239"/>
      <c r="GW93" s="239"/>
      <c r="GX93" s="239"/>
      <c r="GY93" s="239"/>
      <c r="GZ93" s="239"/>
      <c r="HA93" s="239"/>
      <c r="HB93" s="239"/>
      <c r="HC93" s="239"/>
      <c r="HD93" s="239"/>
      <c r="HE93" s="239"/>
      <c r="HF93" s="239"/>
      <c r="HG93" s="239"/>
      <c r="HH93" s="239"/>
      <c r="HI93" s="239"/>
      <c r="HJ93" s="239"/>
      <c r="HK93" s="239"/>
      <c r="HL93" s="239"/>
      <c r="HM93" s="239"/>
      <c r="HN93" s="239"/>
      <c r="HO93" s="239"/>
      <c r="HP93" s="239"/>
      <c r="HQ93" s="239"/>
      <c r="HR93" s="239"/>
      <c r="HS93" s="239"/>
      <c r="HT93" s="239"/>
      <c r="HU93" s="239"/>
      <c r="HV93" s="239"/>
      <c r="HW93" s="239"/>
      <c r="HX93" s="239"/>
      <c r="HY93" s="239"/>
      <c r="HZ93" s="239"/>
      <c r="IA93" s="239"/>
      <c r="IB93" s="239"/>
      <c r="IC93" s="239"/>
      <c r="ID93" s="239"/>
      <c r="IE93" s="239"/>
      <c r="IF93" s="239"/>
      <c r="IG93" s="239"/>
      <c r="IH93" s="239"/>
      <c r="II93" s="239"/>
      <c r="IJ93" s="239"/>
      <c r="IK93" s="239"/>
      <c r="IL93" s="239"/>
      <c r="IM93" s="239"/>
      <c r="IN93" s="239"/>
      <c r="IO93" s="239"/>
      <c r="IP93" s="239"/>
      <c r="IQ93" s="239"/>
      <c r="IR93" s="239"/>
      <c r="IS93" s="239"/>
      <c r="IT93" s="239"/>
      <c r="IU93" s="239"/>
      <c r="IV93" s="239"/>
      <c r="IW93" s="239"/>
      <c r="IX93" s="239"/>
    </row>
    <row r="94" spans="1:258" s="307" customFormat="1" ht="15.75" customHeight="1" x14ac:dyDescent="0.3">
      <c r="A94" s="212"/>
      <c r="B94" s="213"/>
      <c r="C94" s="539" t="s">
        <v>127</v>
      </c>
      <c r="D94" s="539"/>
      <c r="E94" s="539"/>
      <c r="F94" s="539"/>
      <c r="G94" s="539"/>
      <c r="H94" s="214">
        <f>H44+H42+H47</f>
        <v>16628</v>
      </c>
      <c r="I94" s="214">
        <f>I44+I42+I47</f>
        <v>0</v>
      </c>
      <c r="J94" s="278">
        <f>J44+J42+J47+J51</f>
        <v>13811.699999999999</v>
      </c>
      <c r="K94" s="389">
        <f>K44+K43+K47+K51+K63</f>
        <v>25698.5</v>
      </c>
      <c r="L94" s="389">
        <f>L44+L43+L47+L51+L63</f>
        <v>15594.3</v>
      </c>
      <c r="M94" s="214">
        <f t="shared" ref="M94:N94" si="18">M44+M42+M47+M51+M43</f>
        <v>15594.3</v>
      </c>
      <c r="N94" s="214">
        <f t="shared" si="18"/>
        <v>15594.3</v>
      </c>
      <c r="O94" s="214">
        <f>O44+O42+O47+O51+O43+O63</f>
        <v>102921.09999999999</v>
      </c>
      <c r="P94" s="198"/>
      <c r="Q94" s="221"/>
      <c r="R94" s="221"/>
      <c r="S94" s="221"/>
      <c r="T94" s="221"/>
      <c r="U94" s="221"/>
      <c r="V94" s="221"/>
      <c r="W94" s="221"/>
      <c r="X94" s="221"/>
      <c r="Y94" s="221"/>
      <c r="Z94" s="221"/>
      <c r="AA94" s="221"/>
      <c r="AB94" s="221"/>
      <c r="AC94" s="221"/>
      <c r="AD94" s="221"/>
      <c r="AE94" s="221"/>
      <c r="AF94" s="221"/>
      <c r="AG94" s="221"/>
      <c r="AH94" s="221"/>
      <c r="AI94" s="221"/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/>
      <c r="AU94" s="221"/>
      <c r="AV94" s="221"/>
      <c r="AW94" s="221"/>
      <c r="AX94" s="221"/>
      <c r="AY94" s="221"/>
      <c r="AZ94" s="221"/>
      <c r="BA94" s="221"/>
      <c r="BB94" s="221"/>
      <c r="BC94" s="221"/>
      <c r="BD94" s="221"/>
      <c r="BE94" s="221"/>
      <c r="BF94" s="221"/>
      <c r="BG94" s="221"/>
      <c r="BH94" s="221"/>
      <c r="BI94" s="221"/>
      <c r="BJ94" s="221"/>
      <c r="BK94" s="221"/>
      <c r="BL94" s="221"/>
      <c r="BM94" s="221"/>
      <c r="BN94" s="221"/>
      <c r="BO94" s="221"/>
      <c r="BP94" s="221"/>
      <c r="BQ94" s="221"/>
      <c r="BR94" s="221"/>
      <c r="BS94" s="221"/>
      <c r="BT94" s="239"/>
      <c r="BU94" s="239"/>
      <c r="BV94" s="239"/>
      <c r="BW94" s="239"/>
      <c r="BX94" s="239"/>
      <c r="BY94" s="239"/>
      <c r="BZ94" s="239"/>
      <c r="CA94" s="239"/>
      <c r="CB94" s="239"/>
      <c r="CC94" s="239"/>
      <c r="CD94" s="239"/>
      <c r="CE94" s="239"/>
      <c r="CF94" s="239"/>
      <c r="CG94" s="239"/>
      <c r="CH94" s="239"/>
      <c r="CI94" s="239"/>
      <c r="CJ94" s="239"/>
      <c r="CK94" s="239"/>
      <c r="CL94" s="239"/>
      <c r="CM94" s="239"/>
      <c r="CN94" s="239"/>
      <c r="CO94" s="239"/>
      <c r="CP94" s="239"/>
      <c r="CQ94" s="239"/>
      <c r="CR94" s="239"/>
      <c r="CS94" s="239"/>
      <c r="CT94" s="239"/>
      <c r="CU94" s="239"/>
      <c r="CV94" s="239"/>
      <c r="CW94" s="239"/>
      <c r="CX94" s="239"/>
      <c r="CY94" s="239"/>
      <c r="CZ94" s="239"/>
      <c r="DA94" s="239"/>
      <c r="DB94" s="239"/>
      <c r="DC94" s="239"/>
      <c r="DD94" s="239"/>
      <c r="DE94" s="239"/>
      <c r="DF94" s="239"/>
      <c r="DG94" s="239"/>
      <c r="DH94" s="239"/>
      <c r="DI94" s="239"/>
      <c r="DJ94" s="239"/>
      <c r="DK94" s="239"/>
      <c r="DL94" s="239"/>
      <c r="DM94" s="239"/>
      <c r="DN94" s="239"/>
      <c r="DO94" s="239"/>
      <c r="DP94" s="239"/>
      <c r="DQ94" s="239"/>
      <c r="DR94" s="239"/>
      <c r="DS94" s="239"/>
      <c r="DT94" s="239"/>
      <c r="DU94" s="239"/>
      <c r="DV94" s="239"/>
      <c r="DW94" s="239"/>
      <c r="DX94" s="239"/>
      <c r="DY94" s="239"/>
      <c r="DZ94" s="239"/>
      <c r="EA94" s="239"/>
      <c r="EB94" s="239"/>
      <c r="EC94" s="239"/>
      <c r="ED94" s="239"/>
      <c r="EE94" s="239"/>
      <c r="EF94" s="239"/>
      <c r="EG94" s="239"/>
      <c r="EH94" s="239"/>
      <c r="EI94" s="239"/>
      <c r="EJ94" s="239"/>
      <c r="EK94" s="239"/>
      <c r="EL94" s="239"/>
      <c r="EM94" s="239"/>
      <c r="EN94" s="239"/>
      <c r="EO94" s="239"/>
      <c r="EP94" s="239"/>
      <c r="EQ94" s="239"/>
      <c r="ER94" s="239"/>
      <c r="ES94" s="239"/>
      <c r="ET94" s="239"/>
      <c r="EU94" s="239"/>
      <c r="EV94" s="239"/>
      <c r="EW94" s="239"/>
      <c r="EX94" s="239"/>
      <c r="EY94" s="239"/>
      <c r="EZ94" s="239"/>
      <c r="FA94" s="239"/>
      <c r="FB94" s="239"/>
      <c r="FC94" s="239"/>
      <c r="FD94" s="239"/>
      <c r="FE94" s="239"/>
      <c r="FF94" s="239"/>
      <c r="FG94" s="239"/>
      <c r="FH94" s="239"/>
      <c r="FI94" s="239"/>
      <c r="FJ94" s="239"/>
      <c r="FK94" s="239"/>
      <c r="FL94" s="239"/>
      <c r="FM94" s="239"/>
      <c r="FN94" s="239"/>
      <c r="FO94" s="239"/>
      <c r="FP94" s="239"/>
      <c r="FQ94" s="239"/>
      <c r="FR94" s="239"/>
      <c r="FS94" s="239"/>
      <c r="FT94" s="239"/>
      <c r="FU94" s="239"/>
      <c r="FV94" s="239"/>
      <c r="FW94" s="239"/>
      <c r="FX94" s="239"/>
      <c r="FY94" s="239"/>
      <c r="FZ94" s="239"/>
      <c r="GA94" s="239"/>
      <c r="GB94" s="239"/>
      <c r="GC94" s="239"/>
      <c r="GD94" s="239"/>
      <c r="GE94" s="239"/>
      <c r="GF94" s="239"/>
      <c r="GG94" s="239"/>
      <c r="GH94" s="239"/>
      <c r="GI94" s="239"/>
      <c r="GJ94" s="239"/>
      <c r="GK94" s="239"/>
      <c r="GL94" s="239"/>
      <c r="GM94" s="239"/>
      <c r="GN94" s="239"/>
      <c r="GO94" s="239"/>
      <c r="GP94" s="239"/>
      <c r="GQ94" s="239"/>
      <c r="GR94" s="239"/>
      <c r="GS94" s="239"/>
      <c r="GT94" s="239"/>
      <c r="GU94" s="239"/>
      <c r="GV94" s="239"/>
      <c r="GW94" s="239"/>
      <c r="GX94" s="239"/>
      <c r="GY94" s="239"/>
      <c r="GZ94" s="239"/>
      <c r="HA94" s="239"/>
      <c r="HB94" s="239"/>
      <c r="HC94" s="239"/>
      <c r="HD94" s="239"/>
      <c r="HE94" s="239"/>
      <c r="HF94" s="239"/>
      <c r="HG94" s="239"/>
      <c r="HH94" s="239"/>
      <c r="HI94" s="239"/>
      <c r="HJ94" s="239"/>
      <c r="HK94" s="239"/>
      <c r="HL94" s="239"/>
      <c r="HM94" s="239"/>
      <c r="HN94" s="239"/>
      <c r="HO94" s="239"/>
      <c r="HP94" s="239"/>
      <c r="HQ94" s="239"/>
      <c r="HR94" s="239"/>
      <c r="HS94" s="239"/>
      <c r="HT94" s="239"/>
      <c r="HU94" s="239"/>
      <c r="HV94" s="239"/>
      <c r="HW94" s="239"/>
      <c r="HX94" s="239"/>
      <c r="HY94" s="239"/>
      <c r="HZ94" s="239"/>
      <c r="IA94" s="239"/>
      <c r="IB94" s="239"/>
      <c r="IC94" s="239"/>
      <c r="ID94" s="239"/>
      <c r="IE94" s="239"/>
      <c r="IF94" s="239"/>
      <c r="IG94" s="239"/>
      <c r="IH94" s="239"/>
      <c r="II94" s="239"/>
      <c r="IJ94" s="239"/>
      <c r="IK94" s="239"/>
      <c r="IL94" s="239"/>
      <c r="IM94" s="239"/>
      <c r="IN94" s="239"/>
      <c r="IO94" s="239"/>
      <c r="IP94" s="239"/>
      <c r="IQ94" s="239"/>
      <c r="IR94" s="239"/>
      <c r="IS94" s="239"/>
      <c r="IT94" s="239"/>
      <c r="IU94" s="239"/>
      <c r="IV94" s="239"/>
      <c r="IW94" s="239"/>
      <c r="IX94" s="239"/>
    </row>
    <row r="95" spans="1:258" s="307" customFormat="1" ht="15.75" customHeight="1" x14ac:dyDescent="0.25">
      <c r="A95" s="212"/>
      <c r="B95" s="215"/>
      <c r="C95" s="540" t="s">
        <v>128</v>
      </c>
      <c r="D95" s="540"/>
      <c r="E95" s="540"/>
      <c r="F95" s="540"/>
      <c r="G95" s="540"/>
      <c r="H95" s="216">
        <f>H92-H96-H94</f>
        <v>205622.7</v>
      </c>
      <c r="I95" s="216">
        <f t="shared" ref="I95:N95" si="19">I92-I96-I94</f>
        <v>0</v>
      </c>
      <c r="J95" s="216">
        <f t="shared" si="19"/>
        <v>206074.60000000027</v>
      </c>
      <c r="K95" s="216">
        <f t="shared" si="19"/>
        <v>246258.7</v>
      </c>
      <c r="L95" s="216">
        <f>L92-L96-L94</f>
        <v>203176.49999999988</v>
      </c>
      <c r="M95" s="216">
        <f t="shared" si="19"/>
        <v>203176.49999999988</v>
      </c>
      <c r="N95" s="216">
        <f t="shared" si="19"/>
        <v>203176.49999999988</v>
      </c>
      <c r="O95" s="216">
        <f>O92-O96-O94</f>
        <v>1267485.4999999988</v>
      </c>
      <c r="P95" s="219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21"/>
      <c r="AV95" s="221"/>
      <c r="AW95" s="221"/>
      <c r="AX95" s="221"/>
      <c r="AY95" s="221"/>
      <c r="AZ95" s="221"/>
      <c r="BA95" s="221"/>
      <c r="BB95" s="221"/>
      <c r="BC95" s="221"/>
      <c r="BD95" s="221"/>
      <c r="BE95" s="221"/>
      <c r="BF95" s="221"/>
      <c r="BG95" s="221"/>
      <c r="BH95" s="221"/>
      <c r="BI95" s="221"/>
      <c r="BJ95" s="221"/>
      <c r="BK95" s="221"/>
      <c r="BL95" s="221"/>
      <c r="BM95" s="221"/>
      <c r="BN95" s="221"/>
      <c r="BO95" s="221"/>
      <c r="BP95" s="221"/>
      <c r="BQ95" s="221"/>
      <c r="BR95" s="221"/>
      <c r="BS95" s="221"/>
      <c r="BT95" s="239"/>
      <c r="BU95" s="239"/>
      <c r="BV95" s="239"/>
      <c r="BW95" s="239"/>
      <c r="BX95" s="239"/>
      <c r="BY95" s="239"/>
      <c r="BZ95" s="239"/>
      <c r="CA95" s="239"/>
      <c r="CB95" s="239"/>
      <c r="CC95" s="239"/>
      <c r="CD95" s="239"/>
      <c r="CE95" s="239"/>
      <c r="CF95" s="239"/>
      <c r="CG95" s="239"/>
      <c r="CH95" s="239"/>
      <c r="CI95" s="239"/>
      <c r="CJ95" s="239"/>
      <c r="CK95" s="239"/>
      <c r="CL95" s="239"/>
      <c r="CM95" s="239"/>
      <c r="CN95" s="239"/>
      <c r="CO95" s="239"/>
      <c r="CP95" s="239"/>
      <c r="CQ95" s="239"/>
      <c r="CR95" s="239"/>
      <c r="CS95" s="239"/>
      <c r="CT95" s="239"/>
      <c r="CU95" s="239"/>
      <c r="CV95" s="239"/>
      <c r="CW95" s="239"/>
      <c r="CX95" s="239"/>
      <c r="CY95" s="239"/>
      <c r="CZ95" s="239"/>
      <c r="DA95" s="239"/>
      <c r="DB95" s="239"/>
      <c r="DC95" s="239"/>
      <c r="DD95" s="239"/>
      <c r="DE95" s="239"/>
      <c r="DF95" s="239"/>
      <c r="DG95" s="239"/>
      <c r="DH95" s="239"/>
      <c r="DI95" s="239"/>
      <c r="DJ95" s="239"/>
      <c r="DK95" s="239"/>
      <c r="DL95" s="239"/>
      <c r="DM95" s="239"/>
      <c r="DN95" s="239"/>
      <c r="DO95" s="239"/>
      <c r="DP95" s="239"/>
      <c r="DQ95" s="239"/>
      <c r="DR95" s="239"/>
      <c r="DS95" s="239"/>
      <c r="DT95" s="239"/>
      <c r="DU95" s="239"/>
      <c r="DV95" s="239"/>
      <c r="DW95" s="239"/>
      <c r="DX95" s="239"/>
      <c r="DY95" s="239"/>
      <c r="DZ95" s="239"/>
      <c r="EA95" s="239"/>
      <c r="EB95" s="239"/>
      <c r="EC95" s="239"/>
      <c r="ED95" s="239"/>
      <c r="EE95" s="239"/>
      <c r="EF95" s="239"/>
      <c r="EG95" s="239"/>
      <c r="EH95" s="239"/>
      <c r="EI95" s="239"/>
      <c r="EJ95" s="239"/>
      <c r="EK95" s="239"/>
      <c r="EL95" s="239"/>
      <c r="EM95" s="239"/>
      <c r="EN95" s="239"/>
      <c r="EO95" s="239"/>
      <c r="EP95" s="239"/>
      <c r="EQ95" s="239"/>
      <c r="ER95" s="239"/>
      <c r="ES95" s="239"/>
      <c r="ET95" s="239"/>
      <c r="EU95" s="239"/>
      <c r="EV95" s="239"/>
      <c r="EW95" s="239"/>
      <c r="EX95" s="239"/>
      <c r="EY95" s="239"/>
      <c r="EZ95" s="239"/>
      <c r="FA95" s="239"/>
      <c r="FB95" s="239"/>
      <c r="FC95" s="239"/>
      <c r="FD95" s="239"/>
      <c r="FE95" s="239"/>
      <c r="FF95" s="239"/>
      <c r="FG95" s="239"/>
      <c r="FH95" s="239"/>
      <c r="FI95" s="239"/>
      <c r="FJ95" s="239"/>
      <c r="FK95" s="239"/>
      <c r="FL95" s="239"/>
      <c r="FM95" s="239"/>
      <c r="FN95" s="239"/>
      <c r="FO95" s="239"/>
      <c r="FP95" s="239"/>
      <c r="FQ95" s="239"/>
      <c r="FR95" s="239"/>
      <c r="FS95" s="239"/>
      <c r="FT95" s="239"/>
      <c r="FU95" s="239"/>
      <c r="FV95" s="239"/>
      <c r="FW95" s="239"/>
      <c r="FX95" s="239"/>
      <c r="FY95" s="239"/>
      <c r="FZ95" s="239"/>
      <c r="GA95" s="239"/>
      <c r="GB95" s="239"/>
      <c r="GC95" s="239"/>
      <c r="GD95" s="239"/>
      <c r="GE95" s="239"/>
      <c r="GF95" s="239"/>
      <c r="GG95" s="239"/>
      <c r="GH95" s="239"/>
      <c r="GI95" s="239"/>
      <c r="GJ95" s="239"/>
      <c r="GK95" s="239"/>
      <c r="GL95" s="239"/>
      <c r="GM95" s="239"/>
      <c r="GN95" s="239"/>
      <c r="GO95" s="239"/>
      <c r="GP95" s="239"/>
      <c r="GQ95" s="239"/>
      <c r="GR95" s="239"/>
      <c r="GS95" s="239"/>
      <c r="GT95" s="239"/>
      <c r="GU95" s="239"/>
      <c r="GV95" s="239"/>
      <c r="GW95" s="239"/>
      <c r="GX95" s="239"/>
      <c r="GY95" s="239"/>
      <c r="GZ95" s="239"/>
      <c r="HA95" s="239"/>
      <c r="HB95" s="239"/>
      <c r="HC95" s="239"/>
      <c r="HD95" s="239"/>
      <c r="HE95" s="239"/>
      <c r="HF95" s="239"/>
      <c r="HG95" s="239"/>
      <c r="HH95" s="239"/>
      <c r="HI95" s="239"/>
      <c r="HJ95" s="239"/>
      <c r="HK95" s="239"/>
      <c r="HL95" s="239"/>
      <c r="HM95" s="239"/>
      <c r="HN95" s="239"/>
      <c r="HO95" s="239"/>
      <c r="HP95" s="239"/>
      <c r="HQ95" s="239"/>
      <c r="HR95" s="239"/>
      <c r="HS95" s="239"/>
      <c r="HT95" s="239"/>
      <c r="HU95" s="239"/>
      <c r="HV95" s="239"/>
      <c r="HW95" s="239"/>
      <c r="HX95" s="239"/>
      <c r="HY95" s="239"/>
      <c r="HZ95" s="239"/>
      <c r="IA95" s="239"/>
      <c r="IB95" s="239"/>
      <c r="IC95" s="239"/>
      <c r="ID95" s="239"/>
      <c r="IE95" s="239"/>
      <c r="IF95" s="239"/>
      <c r="IG95" s="239"/>
      <c r="IH95" s="239"/>
      <c r="II95" s="239"/>
      <c r="IJ95" s="239"/>
      <c r="IK95" s="239"/>
      <c r="IL95" s="239"/>
      <c r="IM95" s="239"/>
      <c r="IN95" s="239"/>
      <c r="IO95" s="239"/>
      <c r="IP95" s="239"/>
      <c r="IQ95" s="239"/>
      <c r="IR95" s="239"/>
      <c r="IS95" s="239"/>
      <c r="IT95" s="239"/>
      <c r="IU95" s="239"/>
      <c r="IV95" s="239"/>
      <c r="IW95" s="239"/>
      <c r="IX95" s="239"/>
    </row>
    <row r="96" spans="1:258" s="307" customFormat="1" ht="15.75" customHeight="1" x14ac:dyDescent="0.3">
      <c r="A96" s="212"/>
      <c r="B96" s="215"/>
      <c r="C96" s="540" t="s">
        <v>130</v>
      </c>
      <c r="D96" s="540"/>
      <c r="E96" s="540"/>
      <c r="F96" s="540"/>
      <c r="G96" s="540"/>
      <c r="H96" s="279">
        <f>H9+H15+H25+H18+H34+H36+H37+H39+H41+H46+H49+H65+H66+H69+H70+H72+H73+H77+H80+H82+H83+H88+H10+H28+H79+H89+H90+H91+H35+H75+H56+H54+H20</f>
        <v>85158.10000000002</v>
      </c>
      <c r="I96" s="279">
        <f>I9+I15+I25+I18+I34+I36+I37+I39+I41+I46+I49+I65+I66+I69+I70+I72+I73+I77+I80+I82+I83+I88+I10+I28+I79+I89+I90+I91+I35+I75+I56+I54+I20</f>
        <v>0</v>
      </c>
      <c r="J96" s="279">
        <f>J9+J15+J25+J18+J34+J36+J37+J39+J41+J46+J49+J65+J66+J69+J70+J72+J73+J77+J80+J82+J83+J88+J10+J28+J79+J89+J90+J91+J35+J75+J56+J54+J20</f>
        <v>94726.999999999956</v>
      </c>
      <c r="K96" s="390">
        <f>K9+K15+K25+K18+K34+K36+K37+K39+K41+K46+K49+K65+K66+K69+K70+K72+K73+K77+K80+K82+K83+K88+K10+K28+K79+K89+K90+K91+K35+K75+K56+K54+K20+K67+K22+K58+K60+K62</f>
        <v>107429.10000000002</v>
      </c>
      <c r="L96" s="390">
        <f>L9+L15+L25+L18+L34+L36+L37+L39+L41+L46+L49+L65+L66+L69+L70+L72+L73+L77+L80+L82+L83+L88+L10+L28+L79+L89+L90+L91+L35+L75+L56+L54+L20+L67+L22+L58+L60+L62</f>
        <v>124882.10000000002</v>
      </c>
      <c r="M96" s="390">
        <f t="shared" ref="M96:N96" si="20">M9+M15+M25+M18+M34+M36+M37+M39+M41+M46+M49+M65+M66+M69+M70+M72+M73+M77+M80+M82+M83+M88+M10+M28+M79+M89+M90+M91+M35+M75+M56+M54+M20+M67+M22+M58+M60+M62</f>
        <v>124882.10000000002</v>
      </c>
      <c r="N96" s="390">
        <f t="shared" si="20"/>
        <v>124882.10000000002</v>
      </c>
      <c r="O96" s="279">
        <f>O9+O15+O25+O18+O34+O36+O37+O39+O41+O46+O49+O65+O66+O69+O70+O72+O73+O77+O80+O82+O83+O88+O10+O28+O79+O89+O90+O91+O35+O75+O56+O54+O20+O67+O62+O60+O58+O22</f>
        <v>661960.50000000023</v>
      </c>
      <c r="P96" s="219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/>
      <c r="BB96" s="221"/>
      <c r="BC96" s="221"/>
      <c r="BD96" s="221"/>
      <c r="BE96" s="221"/>
      <c r="BF96" s="221"/>
      <c r="BG96" s="221"/>
      <c r="BH96" s="221"/>
      <c r="BI96" s="221"/>
      <c r="BJ96" s="221"/>
      <c r="BK96" s="221"/>
      <c r="BL96" s="221"/>
      <c r="BM96" s="221"/>
      <c r="BN96" s="221"/>
      <c r="BO96" s="221"/>
      <c r="BP96" s="221"/>
      <c r="BQ96" s="221"/>
      <c r="BR96" s="221"/>
      <c r="BS96" s="221"/>
      <c r="BT96" s="239"/>
      <c r="BU96" s="239"/>
      <c r="BV96" s="239"/>
      <c r="BW96" s="239"/>
      <c r="BX96" s="239"/>
      <c r="BY96" s="239"/>
      <c r="BZ96" s="239"/>
      <c r="CA96" s="239"/>
      <c r="CB96" s="239"/>
      <c r="CC96" s="239"/>
      <c r="CD96" s="239"/>
      <c r="CE96" s="239"/>
      <c r="CF96" s="239"/>
      <c r="CG96" s="239"/>
      <c r="CH96" s="239"/>
      <c r="CI96" s="239"/>
      <c r="CJ96" s="239"/>
      <c r="CK96" s="239"/>
      <c r="CL96" s="239"/>
      <c r="CM96" s="239"/>
      <c r="CN96" s="239"/>
      <c r="CO96" s="239"/>
      <c r="CP96" s="239"/>
      <c r="CQ96" s="239"/>
      <c r="CR96" s="239"/>
      <c r="CS96" s="239"/>
      <c r="CT96" s="239"/>
      <c r="CU96" s="239"/>
      <c r="CV96" s="239"/>
      <c r="CW96" s="239"/>
      <c r="CX96" s="239"/>
      <c r="CY96" s="239"/>
      <c r="CZ96" s="239"/>
      <c r="DA96" s="239"/>
      <c r="DB96" s="239"/>
      <c r="DC96" s="239"/>
      <c r="DD96" s="239"/>
      <c r="DE96" s="239"/>
      <c r="DF96" s="239"/>
      <c r="DG96" s="239"/>
      <c r="DH96" s="239"/>
      <c r="DI96" s="239"/>
      <c r="DJ96" s="239"/>
      <c r="DK96" s="239"/>
      <c r="DL96" s="239"/>
      <c r="DM96" s="239"/>
      <c r="DN96" s="239"/>
      <c r="DO96" s="239"/>
      <c r="DP96" s="239"/>
      <c r="DQ96" s="239"/>
      <c r="DR96" s="239"/>
      <c r="DS96" s="239"/>
      <c r="DT96" s="239"/>
      <c r="DU96" s="239"/>
      <c r="DV96" s="239"/>
      <c r="DW96" s="239"/>
      <c r="DX96" s="239"/>
      <c r="DY96" s="239"/>
      <c r="DZ96" s="239"/>
      <c r="EA96" s="239"/>
      <c r="EB96" s="239"/>
      <c r="EC96" s="239"/>
      <c r="ED96" s="239"/>
      <c r="EE96" s="239"/>
      <c r="EF96" s="239"/>
      <c r="EG96" s="239"/>
      <c r="EH96" s="239"/>
      <c r="EI96" s="239"/>
      <c r="EJ96" s="239"/>
      <c r="EK96" s="239"/>
      <c r="EL96" s="239"/>
      <c r="EM96" s="239"/>
      <c r="EN96" s="239"/>
      <c r="EO96" s="239"/>
      <c r="EP96" s="239"/>
      <c r="EQ96" s="239"/>
      <c r="ER96" s="239"/>
      <c r="ES96" s="239"/>
      <c r="ET96" s="239"/>
      <c r="EU96" s="239"/>
      <c r="EV96" s="239"/>
      <c r="EW96" s="239"/>
      <c r="EX96" s="239"/>
      <c r="EY96" s="239"/>
      <c r="EZ96" s="239"/>
      <c r="FA96" s="239"/>
      <c r="FB96" s="239"/>
      <c r="FC96" s="239"/>
      <c r="FD96" s="239"/>
      <c r="FE96" s="239"/>
      <c r="FF96" s="239"/>
      <c r="FG96" s="239"/>
      <c r="FH96" s="239"/>
      <c r="FI96" s="239"/>
      <c r="FJ96" s="239"/>
      <c r="FK96" s="239"/>
      <c r="FL96" s="239"/>
      <c r="FM96" s="239"/>
      <c r="FN96" s="239"/>
      <c r="FO96" s="239"/>
      <c r="FP96" s="239"/>
      <c r="FQ96" s="239"/>
      <c r="FR96" s="239"/>
      <c r="FS96" s="239"/>
      <c r="FT96" s="239"/>
      <c r="FU96" s="239"/>
      <c r="FV96" s="239"/>
      <c r="FW96" s="239"/>
      <c r="FX96" s="239"/>
      <c r="FY96" s="239"/>
      <c r="FZ96" s="239"/>
      <c r="GA96" s="239"/>
      <c r="GB96" s="239"/>
      <c r="GC96" s="239"/>
      <c r="GD96" s="239"/>
      <c r="GE96" s="239"/>
      <c r="GF96" s="239"/>
      <c r="GG96" s="239"/>
      <c r="GH96" s="239"/>
      <c r="GI96" s="239"/>
      <c r="GJ96" s="239"/>
      <c r="GK96" s="239"/>
      <c r="GL96" s="239"/>
      <c r="GM96" s="239"/>
      <c r="GN96" s="239"/>
      <c r="GO96" s="239"/>
      <c r="GP96" s="239"/>
      <c r="GQ96" s="239"/>
      <c r="GR96" s="239"/>
      <c r="GS96" s="239"/>
      <c r="GT96" s="239"/>
      <c r="GU96" s="239"/>
      <c r="GV96" s="239"/>
      <c r="GW96" s="239"/>
      <c r="GX96" s="239"/>
      <c r="GY96" s="239"/>
      <c r="GZ96" s="239"/>
      <c r="HA96" s="239"/>
      <c r="HB96" s="239"/>
      <c r="HC96" s="239"/>
      <c r="HD96" s="239"/>
      <c r="HE96" s="239"/>
      <c r="HF96" s="239"/>
      <c r="HG96" s="239"/>
      <c r="HH96" s="239"/>
      <c r="HI96" s="239"/>
      <c r="HJ96" s="239"/>
      <c r="HK96" s="239"/>
      <c r="HL96" s="239"/>
      <c r="HM96" s="239"/>
      <c r="HN96" s="239"/>
      <c r="HO96" s="239"/>
      <c r="HP96" s="239"/>
      <c r="HQ96" s="239"/>
      <c r="HR96" s="239"/>
      <c r="HS96" s="239"/>
      <c r="HT96" s="239"/>
      <c r="HU96" s="239"/>
      <c r="HV96" s="239"/>
      <c r="HW96" s="239"/>
      <c r="HX96" s="239"/>
      <c r="HY96" s="239"/>
      <c r="HZ96" s="239"/>
      <c r="IA96" s="239"/>
      <c r="IB96" s="239"/>
      <c r="IC96" s="239"/>
      <c r="ID96" s="239"/>
      <c r="IE96" s="239"/>
      <c r="IF96" s="239"/>
      <c r="IG96" s="239"/>
      <c r="IH96" s="239"/>
      <c r="II96" s="239"/>
      <c r="IJ96" s="239"/>
      <c r="IK96" s="239"/>
      <c r="IL96" s="239"/>
      <c r="IM96" s="239"/>
      <c r="IN96" s="239"/>
      <c r="IO96" s="239"/>
      <c r="IP96" s="239"/>
      <c r="IQ96" s="239"/>
      <c r="IR96" s="239"/>
      <c r="IS96" s="239"/>
      <c r="IT96" s="239"/>
      <c r="IU96" s="239"/>
      <c r="IV96" s="239"/>
      <c r="IW96" s="239"/>
      <c r="IX96" s="239"/>
    </row>
    <row r="97" spans="1:258" s="307" customFormat="1" ht="20.25" customHeight="1" x14ac:dyDescent="0.3">
      <c r="A97" s="212"/>
      <c r="B97" s="215"/>
      <c r="C97" s="541" t="s">
        <v>358</v>
      </c>
      <c r="D97" s="541"/>
      <c r="E97" s="541"/>
      <c r="F97" s="541"/>
      <c r="G97" s="541"/>
      <c r="H97" s="216">
        <f>SUM(H94:H96)</f>
        <v>307408.80000000005</v>
      </c>
      <c r="I97" s="216">
        <f t="shared" ref="I97:N97" si="21">SUM(I94:I96)</f>
        <v>0</v>
      </c>
      <c r="J97" s="279">
        <f t="shared" si="21"/>
        <v>314613.30000000022</v>
      </c>
      <c r="K97" s="390">
        <f t="shared" si="21"/>
        <v>379386.30000000005</v>
      </c>
      <c r="L97" s="216">
        <f>SUM(L94:L96)</f>
        <v>343652.89999999991</v>
      </c>
      <c r="M97" s="216">
        <f t="shared" si="21"/>
        <v>343652.89999999991</v>
      </c>
      <c r="N97" s="216">
        <f t="shared" si="21"/>
        <v>343652.89999999991</v>
      </c>
      <c r="O97" s="216">
        <f>SUM(O94:O96)</f>
        <v>2032367.0999999992</v>
      </c>
      <c r="P97" s="219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1"/>
      <c r="AH97" s="221"/>
      <c r="AI97" s="221"/>
      <c r="AJ97" s="221"/>
      <c r="AK97" s="221"/>
      <c r="AL97" s="221"/>
      <c r="AM97" s="221"/>
      <c r="AN97" s="221"/>
      <c r="AO97" s="221"/>
      <c r="AP97" s="221"/>
      <c r="AQ97" s="221"/>
      <c r="AR97" s="221"/>
      <c r="AS97" s="221"/>
      <c r="AT97" s="221"/>
      <c r="AU97" s="221"/>
      <c r="AV97" s="221"/>
      <c r="AW97" s="221"/>
      <c r="AX97" s="221"/>
      <c r="AY97" s="221"/>
      <c r="AZ97" s="221"/>
      <c r="BA97" s="221"/>
      <c r="BB97" s="221"/>
      <c r="BC97" s="221"/>
      <c r="BD97" s="221"/>
      <c r="BE97" s="221"/>
      <c r="BF97" s="221"/>
      <c r="BG97" s="221"/>
      <c r="BH97" s="221"/>
      <c r="BI97" s="221"/>
      <c r="BJ97" s="221"/>
      <c r="BK97" s="221"/>
      <c r="BL97" s="221"/>
      <c r="BM97" s="221"/>
      <c r="BN97" s="221"/>
      <c r="BO97" s="221"/>
      <c r="BP97" s="221"/>
      <c r="BQ97" s="221"/>
      <c r="BR97" s="221"/>
      <c r="BS97" s="221"/>
      <c r="BT97" s="239"/>
      <c r="BU97" s="239"/>
      <c r="BV97" s="239"/>
      <c r="BW97" s="239"/>
      <c r="BX97" s="239"/>
      <c r="BY97" s="239"/>
      <c r="BZ97" s="239"/>
      <c r="CA97" s="239"/>
      <c r="CB97" s="239"/>
      <c r="CC97" s="239"/>
      <c r="CD97" s="239"/>
      <c r="CE97" s="239"/>
      <c r="CF97" s="239"/>
      <c r="CG97" s="239"/>
      <c r="CH97" s="239"/>
      <c r="CI97" s="239"/>
      <c r="CJ97" s="239"/>
      <c r="CK97" s="239"/>
      <c r="CL97" s="239"/>
      <c r="CM97" s="239"/>
      <c r="CN97" s="239"/>
      <c r="CO97" s="239"/>
      <c r="CP97" s="239"/>
      <c r="CQ97" s="239"/>
      <c r="CR97" s="239"/>
      <c r="CS97" s="239"/>
      <c r="CT97" s="239"/>
      <c r="CU97" s="239"/>
      <c r="CV97" s="239"/>
      <c r="CW97" s="239"/>
      <c r="CX97" s="239"/>
      <c r="CY97" s="239"/>
      <c r="CZ97" s="239"/>
      <c r="DA97" s="239"/>
      <c r="DB97" s="239"/>
      <c r="DC97" s="239"/>
      <c r="DD97" s="239"/>
      <c r="DE97" s="239"/>
      <c r="DF97" s="239"/>
      <c r="DG97" s="239"/>
      <c r="DH97" s="239"/>
      <c r="DI97" s="239"/>
      <c r="DJ97" s="239"/>
      <c r="DK97" s="239"/>
      <c r="DL97" s="239"/>
      <c r="DM97" s="239"/>
      <c r="DN97" s="239"/>
      <c r="DO97" s="239"/>
      <c r="DP97" s="239"/>
      <c r="DQ97" s="239"/>
      <c r="DR97" s="239"/>
      <c r="DS97" s="239"/>
      <c r="DT97" s="239"/>
      <c r="DU97" s="239"/>
      <c r="DV97" s="239"/>
      <c r="DW97" s="239"/>
      <c r="DX97" s="239"/>
      <c r="DY97" s="239"/>
      <c r="DZ97" s="239"/>
      <c r="EA97" s="239"/>
      <c r="EB97" s="239"/>
      <c r="EC97" s="239"/>
      <c r="ED97" s="239"/>
      <c r="EE97" s="239"/>
      <c r="EF97" s="239"/>
      <c r="EG97" s="239"/>
      <c r="EH97" s="239"/>
      <c r="EI97" s="239"/>
      <c r="EJ97" s="239"/>
      <c r="EK97" s="239"/>
      <c r="EL97" s="239"/>
      <c r="EM97" s="239"/>
      <c r="EN97" s="239"/>
      <c r="EO97" s="239"/>
      <c r="EP97" s="239"/>
      <c r="EQ97" s="239"/>
      <c r="ER97" s="239"/>
      <c r="ES97" s="239"/>
      <c r="ET97" s="239"/>
      <c r="EU97" s="239"/>
      <c r="EV97" s="239"/>
      <c r="EW97" s="239"/>
      <c r="EX97" s="239"/>
      <c r="EY97" s="239"/>
      <c r="EZ97" s="239"/>
      <c r="FA97" s="239"/>
      <c r="FB97" s="239"/>
      <c r="FC97" s="239"/>
      <c r="FD97" s="239"/>
      <c r="FE97" s="239"/>
      <c r="FF97" s="239"/>
      <c r="FG97" s="239"/>
      <c r="FH97" s="239"/>
      <c r="FI97" s="239"/>
      <c r="FJ97" s="239"/>
      <c r="FK97" s="239"/>
      <c r="FL97" s="239"/>
      <c r="FM97" s="239"/>
      <c r="FN97" s="239"/>
      <c r="FO97" s="239"/>
      <c r="FP97" s="239"/>
      <c r="FQ97" s="239"/>
      <c r="FR97" s="239"/>
      <c r="FS97" s="239"/>
      <c r="FT97" s="239"/>
      <c r="FU97" s="239"/>
      <c r="FV97" s="239"/>
      <c r="FW97" s="239"/>
      <c r="FX97" s="239"/>
      <c r="FY97" s="239"/>
      <c r="FZ97" s="239"/>
      <c r="GA97" s="239"/>
      <c r="GB97" s="239"/>
      <c r="GC97" s="239"/>
      <c r="GD97" s="239"/>
      <c r="GE97" s="239"/>
      <c r="GF97" s="239"/>
      <c r="GG97" s="239"/>
      <c r="GH97" s="239"/>
      <c r="GI97" s="239"/>
      <c r="GJ97" s="239"/>
      <c r="GK97" s="239"/>
      <c r="GL97" s="239"/>
      <c r="GM97" s="239"/>
      <c r="GN97" s="239"/>
      <c r="GO97" s="239"/>
      <c r="GP97" s="239"/>
      <c r="GQ97" s="239"/>
      <c r="GR97" s="239"/>
      <c r="GS97" s="239"/>
      <c r="GT97" s="239"/>
      <c r="GU97" s="239"/>
      <c r="GV97" s="239"/>
      <c r="GW97" s="239"/>
      <c r="GX97" s="239"/>
      <c r="GY97" s="239"/>
      <c r="GZ97" s="239"/>
      <c r="HA97" s="239"/>
      <c r="HB97" s="239"/>
      <c r="HC97" s="239"/>
      <c r="HD97" s="239"/>
      <c r="HE97" s="239"/>
      <c r="HF97" s="239"/>
      <c r="HG97" s="239"/>
      <c r="HH97" s="239"/>
      <c r="HI97" s="239"/>
      <c r="HJ97" s="239"/>
      <c r="HK97" s="239"/>
      <c r="HL97" s="239"/>
      <c r="HM97" s="239"/>
      <c r="HN97" s="239"/>
      <c r="HO97" s="239"/>
      <c r="HP97" s="239"/>
      <c r="HQ97" s="239"/>
      <c r="HR97" s="239"/>
      <c r="HS97" s="239"/>
      <c r="HT97" s="239"/>
      <c r="HU97" s="239"/>
      <c r="HV97" s="239"/>
      <c r="HW97" s="239"/>
      <c r="HX97" s="239"/>
      <c r="HY97" s="239"/>
      <c r="HZ97" s="239"/>
      <c r="IA97" s="239"/>
      <c r="IB97" s="239"/>
      <c r="IC97" s="239"/>
      <c r="ID97" s="239"/>
      <c r="IE97" s="239"/>
      <c r="IF97" s="239"/>
      <c r="IG97" s="239"/>
      <c r="IH97" s="239"/>
      <c r="II97" s="239"/>
      <c r="IJ97" s="239"/>
      <c r="IK97" s="239"/>
      <c r="IL97" s="239"/>
      <c r="IM97" s="239"/>
      <c r="IN97" s="239"/>
      <c r="IO97" s="239"/>
      <c r="IP97" s="239"/>
      <c r="IQ97" s="239"/>
      <c r="IR97" s="239"/>
      <c r="IS97" s="239"/>
      <c r="IT97" s="239"/>
      <c r="IU97" s="239"/>
      <c r="IV97" s="239"/>
      <c r="IW97" s="239"/>
      <c r="IX97" s="239"/>
    </row>
    <row r="98" spans="1:258" s="307" customFormat="1" x14ac:dyDescent="0.3">
      <c r="A98" s="212"/>
      <c r="B98" s="215"/>
      <c r="C98" s="232"/>
      <c r="D98" s="232"/>
      <c r="E98" s="232"/>
      <c r="F98" s="232"/>
      <c r="G98" s="232"/>
      <c r="H98" s="280"/>
      <c r="I98" s="280"/>
      <c r="J98" s="280"/>
      <c r="K98" s="391"/>
      <c r="L98" s="280"/>
      <c r="M98" s="280"/>
      <c r="N98" s="280"/>
      <c r="O98" s="280"/>
      <c r="P98" s="219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1"/>
      <c r="AH98" s="221"/>
      <c r="AI98" s="221"/>
      <c r="AJ98" s="221"/>
      <c r="AK98" s="221"/>
      <c r="AL98" s="221"/>
      <c r="AM98" s="221"/>
      <c r="AN98" s="221"/>
      <c r="AO98" s="221"/>
      <c r="AP98" s="221"/>
      <c r="AQ98" s="221"/>
      <c r="AR98" s="221"/>
      <c r="AS98" s="221"/>
      <c r="AT98" s="221"/>
      <c r="AU98" s="221"/>
      <c r="AV98" s="221"/>
      <c r="AW98" s="221"/>
      <c r="AX98" s="221"/>
      <c r="AY98" s="221"/>
      <c r="AZ98" s="221"/>
      <c r="BA98" s="221"/>
      <c r="BB98" s="221"/>
      <c r="BC98" s="221"/>
      <c r="BD98" s="221"/>
      <c r="BE98" s="221"/>
      <c r="BF98" s="221"/>
      <c r="BG98" s="221"/>
      <c r="BH98" s="221"/>
      <c r="BI98" s="221"/>
      <c r="BJ98" s="221"/>
      <c r="BK98" s="221"/>
      <c r="BL98" s="221"/>
      <c r="BM98" s="221"/>
      <c r="BN98" s="221"/>
      <c r="BO98" s="221"/>
      <c r="BP98" s="221"/>
      <c r="BQ98" s="221"/>
      <c r="BR98" s="221"/>
      <c r="BS98" s="221"/>
      <c r="BT98" s="239"/>
      <c r="BU98" s="239"/>
      <c r="BV98" s="239"/>
      <c r="BW98" s="239"/>
      <c r="BX98" s="239"/>
      <c r="BY98" s="239"/>
      <c r="BZ98" s="239"/>
      <c r="CA98" s="239"/>
      <c r="CB98" s="239"/>
      <c r="CC98" s="239"/>
      <c r="CD98" s="239"/>
      <c r="CE98" s="239"/>
      <c r="CF98" s="239"/>
      <c r="CG98" s="239"/>
      <c r="CH98" s="239"/>
      <c r="CI98" s="239"/>
      <c r="CJ98" s="239"/>
      <c r="CK98" s="239"/>
      <c r="CL98" s="239"/>
      <c r="CM98" s="239"/>
      <c r="CN98" s="239"/>
      <c r="CO98" s="239"/>
      <c r="CP98" s="239"/>
      <c r="CQ98" s="239"/>
      <c r="CR98" s="239"/>
      <c r="CS98" s="239"/>
      <c r="CT98" s="239"/>
      <c r="CU98" s="239"/>
      <c r="CV98" s="239"/>
      <c r="CW98" s="239"/>
      <c r="CX98" s="239"/>
      <c r="CY98" s="239"/>
      <c r="CZ98" s="239"/>
      <c r="DA98" s="239"/>
      <c r="DB98" s="239"/>
      <c r="DC98" s="239"/>
      <c r="DD98" s="239"/>
      <c r="DE98" s="239"/>
      <c r="DF98" s="239"/>
      <c r="DG98" s="239"/>
      <c r="DH98" s="239"/>
      <c r="DI98" s="239"/>
      <c r="DJ98" s="239"/>
      <c r="DK98" s="239"/>
      <c r="DL98" s="239"/>
      <c r="DM98" s="239"/>
      <c r="DN98" s="239"/>
      <c r="DO98" s="239"/>
      <c r="DP98" s="239"/>
      <c r="DQ98" s="239"/>
      <c r="DR98" s="239"/>
      <c r="DS98" s="239"/>
      <c r="DT98" s="239"/>
      <c r="DU98" s="239"/>
      <c r="DV98" s="239"/>
      <c r="DW98" s="239"/>
      <c r="DX98" s="239"/>
      <c r="DY98" s="239"/>
      <c r="DZ98" s="239"/>
      <c r="EA98" s="239"/>
      <c r="EB98" s="239"/>
      <c r="EC98" s="239"/>
      <c r="ED98" s="239"/>
      <c r="EE98" s="239"/>
      <c r="EF98" s="239"/>
      <c r="EG98" s="239"/>
      <c r="EH98" s="239"/>
      <c r="EI98" s="239"/>
      <c r="EJ98" s="239"/>
      <c r="EK98" s="239"/>
      <c r="EL98" s="239"/>
      <c r="EM98" s="239"/>
      <c r="EN98" s="239"/>
      <c r="EO98" s="239"/>
      <c r="EP98" s="239"/>
      <c r="EQ98" s="239"/>
      <c r="ER98" s="239"/>
      <c r="ES98" s="239"/>
      <c r="ET98" s="239"/>
      <c r="EU98" s="239"/>
      <c r="EV98" s="239"/>
      <c r="EW98" s="239"/>
      <c r="EX98" s="239"/>
      <c r="EY98" s="239"/>
      <c r="EZ98" s="239"/>
      <c r="FA98" s="239"/>
      <c r="FB98" s="239"/>
      <c r="FC98" s="239"/>
      <c r="FD98" s="239"/>
      <c r="FE98" s="239"/>
      <c r="FF98" s="239"/>
      <c r="FG98" s="239"/>
      <c r="FH98" s="239"/>
      <c r="FI98" s="239"/>
      <c r="FJ98" s="239"/>
      <c r="FK98" s="239"/>
      <c r="FL98" s="239"/>
      <c r="FM98" s="239"/>
      <c r="FN98" s="239"/>
      <c r="FO98" s="239"/>
      <c r="FP98" s="239"/>
      <c r="FQ98" s="239"/>
      <c r="FR98" s="239"/>
      <c r="FS98" s="239"/>
      <c r="FT98" s="239"/>
      <c r="FU98" s="239"/>
      <c r="FV98" s="239"/>
      <c r="FW98" s="239"/>
      <c r="FX98" s="239"/>
      <c r="FY98" s="239"/>
      <c r="FZ98" s="239"/>
      <c r="GA98" s="239"/>
      <c r="GB98" s="239"/>
      <c r="GC98" s="239"/>
      <c r="GD98" s="239"/>
      <c r="GE98" s="239"/>
      <c r="GF98" s="239"/>
      <c r="GG98" s="239"/>
      <c r="GH98" s="239"/>
      <c r="GI98" s="239"/>
      <c r="GJ98" s="239"/>
      <c r="GK98" s="239"/>
      <c r="GL98" s="239"/>
      <c r="GM98" s="239"/>
      <c r="GN98" s="239"/>
      <c r="GO98" s="239"/>
      <c r="GP98" s="239"/>
      <c r="GQ98" s="239"/>
      <c r="GR98" s="239"/>
      <c r="GS98" s="239"/>
      <c r="GT98" s="239"/>
      <c r="GU98" s="239"/>
      <c r="GV98" s="239"/>
      <c r="GW98" s="239"/>
      <c r="GX98" s="239"/>
      <c r="GY98" s="239"/>
      <c r="GZ98" s="239"/>
      <c r="HA98" s="239"/>
      <c r="HB98" s="239"/>
      <c r="HC98" s="239"/>
      <c r="HD98" s="239"/>
      <c r="HE98" s="239"/>
      <c r="HF98" s="239"/>
      <c r="HG98" s="239"/>
      <c r="HH98" s="239"/>
      <c r="HI98" s="239"/>
      <c r="HJ98" s="239"/>
      <c r="HK98" s="239"/>
      <c r="HL98" s="239"/>
      <c r="HM98" s="239"/>
      <c r="HN98" s="239"/>
      <c r="HO98" s="239"/>
      <c r="HP98" s="239"/>
      <c r="HQ98" s="239"/>
      <c r="HR98" s="239"/>
      <c r="HS98" s="239"/>
      <c r="HT98" s="239"/>
      <c r="HU98" s="239"/>
      <c r="HV98" s="239"/>
      <c r="HW98" s="239"/>
      <c r="HX98" s="239"/>
      <c r="HY98" s="239"/>
      <c r="HZ98" s="239"/>
      <c r="IA98" s="239"/>
      <c r="IB98" s="239"/>
      <c r="IC98" s="239"/>
      <c r="ID98" s="239"/>
      <c r="IE98" s="239"/>
      <c r="IF98" s="239"/>
      <c r="IG98" s="239"/>
      <c r="IH98" s="239"/>
      <c r="II98" s="239"/>
      <c r="IJ98" s="239"/>
      <c r="IK98" s="239"/>
      <c r="IL98" s="239"/>
      <c r="IM98" s="239"/>
      <c r="IN98" s="239"/>
      <c r="IO98" s="239"/>
      <c r="IP98" s="239"/>
      <c r="IQ98" s="239"/>
      <c r="IR98" s="239"/>
      <c r="IS98" s="239"/>
      <c r="IT98" s="239"/>
      <c r="IU98" s="239"/>
      <c r="IV98" s="239"/>
      <c r="IW98" s="239"/>
      <c r="IX98" s="239"/>
    </row>
    <row r="99" spans="1:258" s="307" customFormat="1" ht="10.5" customHeight="1" x14ac:dyDescent="0.3">
      <c r="A99" s="212"/>
      <c r="B99" s="215"/>
      <c r="C99" s="217"/>
      <c r="D99" s="218"/>
      <c r="E99" s="218"/>
      <c r="F99" s="218"/>
      <c r="G99" s="219"/>
      <c r="H99" s="219"/>
      <c r="I99" s="219"/>
      <c r="J99" s="219"/>
      <c r="K99" s="392"/>
      <c r="L99" s="219"/>
      <c r="M99" s="219"/>
      <c r="N99" s="219"/>
      <c r="O99" s="219"/>
      <c r="P99" s="219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1"/>
      <c r="AH99" s="221"/>
      <c r="AI99" s="221"/>
      <c r="AJ99" s="221"/>
      <c r="AK99" s="221"/>
      <c r="AL99" s="221"/>
      <c r="AM99" s="221"/>
      <c r="AN99" s="221"/>
      <c r="AO99" s="221"/>
      <c r="AP99" s="221"/>
      <c r="AQ99" s="221"/>
      <c r="AR99" s="221"/>
      <c r="AS99" s="221"/>
      <c r="AT99" s="221"/>
      <c r="AU99" s="221"/>
      <c r="AV99" s="221"/>
      <c r="AW99" s="221"/>
      <c r="AX99" s="221"/>
      <c r="AY99" s="221"/>
      <c r="AZ99" s="221"/>
      <c r="BA99" s="221"/>
      <c r="BB99" s="221"/>
      <c r="BC99" s="221"/>
      <c r="BD99" s="221"/>
      <c r="BE99" s="221"/>
      <c r="BF99" s="221"/>
      <c r="BG99" s="221"/>
      <c r="BH99" s="221"/>
      <c r="BI99" s="221"/>
      <c r="BJ99" s="221"/>
      <c r="BK99" s="221"/>
      <c r="BL99" s="221"/>
      <c r="BM99" s="221"/>
      <c r="BN99" s="221"/>
      <c r="BO99" s="221"/>
      <c r="BP99" s="221"/>
      <c r="BQ99" s="221"/>
      <c r="BR99" s="221"/>
      <c r="BS99" s="221"/>
      <c r="BT99" s="239"/>
      <c r="BU99" s="239"/>
      <c r="BV99" s="239"/>
      <c r="BW99" s="239"/>
      <c r="BX99" s="239"/>
      <c r="BY99" s="239"/>
      <c r="BZ99" s="239"/>
      <c r="CA99" s="239"/>
      <c r="CB99" s="239"/>
      <c r="CC99" s="239"/>
      <c r="CD99" s="239"/>
      <c r="CE99" s="239"/>
      <c r="CF99" s="239"/>
      <c r="CG99" s="239"/>
      <c r="CH99" s="239"/>
      <c r="CI99" s="239"/>
      <c r="CJ99" s="239"/>
      <c r="CK99" s="239"/>
      <c r="CL99" s="239"/>
      <c r="CM99" s="239"/>
      <c r="CN99" s="239"/>
      <c r="CO99" s="239"/>
      <c r="CP99" s="239"/>
      <c r="CQ99" s="239"/>
      <c r="CR99" s="239"/>
      <c r="CS99" s="239"/>
      <c r="CT99" s="239"/>
      <c r="CU99" s="239"/>
      <c r="CV99" s="239"/>
      <c r="CW99" s="239"/>
      <c r="CX99" s="239"/>
      <c r="CY99" s="239"/>
      <c r="CZ99" s="239"/>
      <c r="DA99" s="239"/>
      <c r="DB99" s="239"/>
      <c r="DC99" s="239"/>
      <c r="DD99" s="239"/>
      <c r="DE99" s="239"/>
      <c r="DF99" s="239"/>
      <c r="DG99" s="239"/>
      <c r="DH99" s="239"/>
      <c r="DI99" s="239"/>
      <c r="DJ99" s="239"/>
      <c r="DK99" s="239"/>
      <c r="DL99" s="239"/>
      <c r="DM99" s="239"/>
      <c r="DN99" s="239"/>
      <c r="DO99" s="239"/>
      <c r="DP99" s="239"/>
      <c r="DQ99" s="239"/>
      <c r="DR99" s="239"/>
      <c r="DS99" s="239"/>
      <c r="DT99" s="239"/>
      <c r="DU99" s="239"/>
      <c r="DV99" s="239"/>
      <c r="DW99" s="239"/>
      <c r="DX99" s="239"/>
      <c r="DY99" s="239"/>
      <c r="DZ99" s="239"/>
      <c r="EA99" s="239"/>
      <c r="EB99" s="239"/>
      <c r="EC99" s="239"/>
      <c r="ED99" s="239"/>
      <c r="EE99" s="239"/>
      <c r="EF99" s="239"/>
      <c r="EG99" s="239"/>
      <c r="EH99" s="239"/>
      <c r="EI99" s="239"/>
      <c r="EJ99" s="239"/>
      <c r="EK99" s="239"/>
      <c r="EL99" s="239"/>
      <c r="EM99" s="239"/>
      <c r="EN99" s="239"/>
      <c r="EO99" s="239"/>
      <c r="EP99" s="239"/>
      <c r="EQ99" s="239"/>
      <c r="ER99" s="239"/>
      <c r="ES99" s="239"/>
      <c r="ET99" s="239"/>
      <c r="EU99" s="239"/>
      <c r="EV99" s="239"/>
      <c r="EW99" s="239"/>
      <c r="EX99" s="239"/>
      <c r="EY99" s="239"/>
      <c r="EZ99" s="239"/>
      <c r="FA99" s="239"/>
      <c r="FB99" s="239"/>
      <c r="FC99" s="239"/>
      <c r="FD99" s="239"/>
      <c r="FE99" s="239"/>
      <c r="FF99" s="239"/>
      <c r="FG99" s="239"/>
      <c r="FH99" s="239"/>
      <c r="FI99" s="239"/>
      <c r="FJ99" s="239"/>
      <c r="FK99" s="239"/>
      <c r="FL99" s="239"/>
      <c r="FM99" s="239"/>
      <c r="FN99" s="239"/>
      <c r="FO99" s="239"/>
      <c r="FP99" s="239"/>
      <c r="FQ99" s="239"/>
      <c r="FR99" s="239"/>
      <c r="FS99" s="239"/>
      <c r="FT99" s="239"/>
      <c r="FU99" s="239"/>
      <c r="FV99" s="239"/>
      <c r="FW99" s="239"/>
      <c r="FX99" s="239"/>
      <c r="FY99" s="239"/>
      <c r="FZ99" s="239"/>
      <c r="GA99" s="239"/>
      <c r="GB99" s="239"/>
      <c r="GC99" s="239"/>
      <c r="GD99" s="239"/>
      <c r="GE99" s="239"/>
      <c r="GF99" s="239"/>
      <c r="GG99" s="239"/>
      <c r="GH99" s="239"/>
      <c r="GI99" s="239"/>
      <c r="GJ99" s="239"/>
      <c r="GK99" s="239"/>
      <c r="GL99" s="239"/>
      <c r="GM99" s="239"/>
      <c r="GN99" s="239"/>
      <c r="GO99" s="239"/>
      <c r="GP99" s="239"/>
      <c r="GQ99" s="239"/>
      <c r="GR99" s="239"/>
      <c r="GS99" s="239"/>
      <c r="GT99" s="239"/>
      <c r="GU99" s="239"/>
      <c r="GV99" s="239"/>
      <c r="GW99" s="239"/>
      <c r="GX99" s="239"/>
      <c r="GY99" s="239"/>
      <c r="GZ99" s="239"/>
      <c r="HA99" s="239"/>
      <c r="HB99" s="239"/>
      <c r="HC99" s="239"/>
      <c r="HD99" s="239"/>
      <c r="HE99" s="239"/>
      <c r="HF99" s="239"/>
      <c r="HG99" s="239"/>
      <c r="HH99" s="239"/>
      <c r="HI99" s="239"/>
      <c r="HJ99" s="239"/>
      <c r="HK99" s="239"/>
      <c r="HL99" s="239"/>
      <c r="HM99" s="239"/>
      <c r="HN99" s="239"/>
      <c r="HO99" s="239"/>
      <c r="HP99" s="239"/>
      <c r="HQ99" s="239"/>
      <c r="HR99" s="239"/>
      <c r="HS99" s="239"/>
      <c r="HT99" s="239"/>
      <c r="HU99" s="239"/>
      <c r="HV99" s="239"/>
      <c r="HW99" s="239"/>
      <c r="HX99" s="239"/>
      <c r="HY99" s="239"/>
      <c r="HZ99" s="239"/>
      <c r="IA99" s="239"/>
      <c r="IB99" s="239"/>
      <c r="IC99" s="239"/>
      <c r="ID99" s="239"/>
      <c r="IE99" s="239"/>
      <c r="IF99" s="239"/>
      <c r="IG99" s="239"/>
      <c r="IH99" s="239"/>
      <c r="II99" s="239"/>
      <c r="IJ99" s="239"/>
      <c r="IK99" s="239"/>
      <c r="IL99" s="239"/>
      <c r="IM99" s="239"/>
      <c r="IN99" s="239"/>
      <c r="IO99" s="239"/>
      <c r="IP99" s="239"/>
      <c r="IQ99" s="239"/>
      <c r="IR99" s="239"/>
      <c r="IS99" s="239"/>
      <c r="IT99" s="239"/>
      <c r="IU99" s="239"/>
      <c r="IV99" s="239"/>
      <c r="IW99" s="239"/>
      <c r="IX99" s="239"/>
    </row>
    <row r="100" spans="1:258" s="307" customFormat="1" ht="23.25" customHeight="1" x14ac:dyDescent="0.25">
      <c r="A100" s="212"/>
      <c r="B100" s="542" t="s">
        <v>359</v>
      </c>
      <c r="C100" s="542"/>
      <c r="D100" s="542"/>
      <c r="E100" s="542"/>
      <c r="F100" s="542"/>
      <c r="G100" s="542"/>
      <c r="H100" s="542"/>
      <c r="I100" s="542"/>
      <c r="J100" s="542"/>
      <c r="K100" s="542"/>
      <c r="L100" s="542"/>
      <c r="M100" s="542"/>
      <c r="N100" s="542"/>
      <c r="O100" s="542"/>
      <c r="P100" s="542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1"/>
      <c r="AH100" s="221"/>
      <c r="AI100" s="221"/>
      <c r="AJ100" s="221"/>
      <c r="AK100" s="221"/>
      <c r="AL100" s="221"/>
      <c r="AM100" s="221"/>
      <c r="AN100" s="221"/>
      <c r="AO100" s="221"/>
      <c r="AP100" s="221"/>
      <c r="AQ100" s="221"/>
      <c r="AR100" s="221"/>
      <c r="AS100" s="221"/>
      <c r="AT100" s="221"/>
      <c r="AU100" s="221"/>
      <c r="AV100" s="221"/>
      <c r="AW100" s="221"/>
      <c r="AX100" s="221"/>
      <c r="AY100" s="221"/>
      <c r="AZ100" s="221"/>
      <c r="BA100" s="221"/>
      <c r="BB100" s="221"/>
      <c r="BC100" s="221"/>
      <c r="BD100" s="221"/>
      <c r="BE100" s="221"/>
      <c r="BF100" s="221"/>
      <c r="BG100" s="221"/>
      <c r="BH100" s="221"/>
      <c r="BI100" s="221"/>
      <c r="BJ100" s="221"/>
      <c r="BK100" s="221"/>
      <c r="BL100" s="221"/>
      <c r="BM100" s="221"/>
      <c r="BN100" s="221"/>
      <c r="BO100" s="221"/>
      <c r="BP100" s="221"/>
      <c r="BQ100" s="221"/>
      <c r="BR100" s="221"/>
      <c r="BS100" s="221"/>
      <c r="BT100" s="239"/>
      <c r="BU100" s="239"/>
      <c r="BV100" s="239"/>
      <c r="BW100" s="239"/>
      <c r="BX100" s="239"/>
      <c r="BY100" s="239"/>
      <c r="BZ100" s="239"/>
      <c r="CA100" s="239"/>
      <c r="CB100" s="239"/>
      <c r="CC100" s="239"/>
      <c r="CD100" s="239"/>
      <c r="CE100" s="239"/>
      <c r="CF100" s="239"/>
      <c r="CG100" s="239"/>
      <c r="CH100" s="239"/>
      <c r="CI100" s="239"/>
      <c r="CJ100" s="239"/>
      <c r="CK100" s="239"/>
      <c r="CL100" s="239"/>
      <c r="CM100" s="239"/>
      <c r="CN100" s="239"/>
      <c r="CO100" s="239"/>
      <c r="CP100" s="239"/>
      <c r="CQ100" s="239"/>
      <c r="CR100" s="239"/>
      <c r="CS100" s="239"/>
      <c r="CT100" s="239"/>
      <c r="CU100" s="239"/>
      <c r="CV100" s="239"/>
      <c r="CW100" s="239"/>
      <c r="CX100" s="239"/>
      <c r="CY100" s="239"/>
      <c r="CZ100" s="239"/>
      <c r="DA100" s="239"/>
      <c r="DB100" s="239"/>
      <c r="DC100" s="239"/>
      <c r="DD100" s="239"/>
      <c r="DE100" s="239"/>
      <c r="DF100" s="239"/>
      <c r="DG100" s="239"/>
      <c r="DH100" s="239"/>
      <c r="DI100" s="239"/>
      <c r="DJ100" s="239"/>
      <c r="DK100" s="239"/>
      <c r="DL100" s="239"/>
      <c r="DM100" s="239"/>
      <c r="DN100" s="239"/>
      <c r="DO100" s="239"/>
      <c r="DP100" s="239"/>
      <c r="DQ100" s="239"/>
      <c r="DR100" s="239"/>
      <c r="DS100" s="239"/>
      <c r="DT100" s="239"/>
      <c r="DU100" s="239"/>
      <c r="DV100" s="239"/>
      <c r="DW100" s="239"/>
      <c r="DX100" s="239"/>
      <c r="DY100" s="239"/>
      <c r="DZ100" s="239"/>
      <c r="EA100" s="239"/>
      <c r="EB100" s="239"/>
      <c r="EC100" s="239"/>
      <c r="ED100" s="239"/>
      <c r="EE100" s="239"/>
      <c r="EF100" s="239"/>
      <c r="EG100" s="239"/>
      <c r="EH100" s="239"/>
      <c r="EI100" s="239"/>
      <c r="EJ100" s="239"/>
      <c r="EK100" s="239"/>
      <c r="EL100" s="239"/>
      <c r="EM100" s="239"/>
      <c r="EN100" s="239"/>
      <c r="EO100" s="239"/>
      <c r="EP100" s="239"/>
      <c r="EQ100" s="239"/>
      <c r="ER100" s="239"/>
      <c r="ES100" s="239"/>
      <c r="ET100" s="239"/>
      <c r="EU100" s="239"/>
      <c r="EV100" s="239"/>
      <c r="EW100" s="239"/>
      <c r="EX100" s="239"/>
      <c r="EY100" s="239"/>
      <c r="EZ100" s="239"/>
      <c r="FA100" s="239"/>
      <c r="FB100" s="239"/>
      <c r="FC100" s="239"/>
      <c r="FD100" s="239"/>
      <c r="FE100" s="239"/>
      <c r="FF100" s="239"/>
      <c r="FG100" s="239"/>
      <c r="FH100" s="239"/>
      <c r="FI100" s="239"/>
      <c r="FJ100" s="239"/>
      <c r="FK100" s="239"/>
      <c r="FL100" s="239"/>
      <c r="FM100" s="239"/>
      <c r="FN100" s="239"/>
      <c r="FO100" s="239"/>
      <c r="FP100" s="239"/>
      <c r="FQ100" s="239"/>
      <c r="FR100" s="239"/>
      <c r="FS100" s="239"/>
      <c r="FT100" s="239"/>
      <c r="FU100" s="239"/>
      <c r="FV100" s="239"/>
      <c r="FW100" s="239"/>
      <c r="FX100" s="239"/>
      <c r="FY100" s="239"/>
      <c r="FZ100" s="239"/>
      <c r="GA100" s="239"/>
      <c r="GB100" s="239"/>
      <c r="GC100" s="239"/>
      <c r="GD100" s="239"/>
      <c r="GE100" s="239"/>
      <c r="GF100" s="239"/>
      <c r="GG100" s="239"/>
      <c r="GH100" s="239"/>
      <c r="GI100" s="239"/>
      <c r="GJ100" s="239"/>
      <c r="GK100" s="239"/>
      <c r="GL100" s="239"/>
      <c r="GM100" s="239"/>
      <c r="GN100" s="239"/>
      <c r="GO100" s="239"/>
      <c r="GP100" s="239"/>
      <c r="GQ100" s="239"/>
      <c r="GR100" s="239"/>
      <c r="GS100" s="239"/>
      <c r="GT100" s="239"/>
      <c r="GU100" s="239"/>
      <c r="GV100" s="239"/>
      <c r="GW100" s="239"/>
      <c r="GX100" s="239"/>
      <c r="GY100" s="239"/>
      <c r="GZ100" s="239"/>
      <c r="HA100" s="239"/>
      <c r="HB100" s="239"/>
      <c r="HC100" s="239"/>
      <c r="HD100" s="239"/>
      <c r="HE100" s="239"/>
      <c r="HF100" s="239"/>
      <c r="HG100" s="239"/>
      <c r="HH100" s="239"/>
      <c r="HI100" s="239"/>
      <c r="HJ100" s="239"/>
      <c r="HK100" s="239"/>
      <c r="HL100" s="239"/>
      <c r="HM100" s="239"/>
      <c r="HN100" s="239"/>
      <c r="HO100" s="239"/>
      <c r="HP100" s="239"/>
      <c r="HQ100" s="239"/>
      <c r="HR100" s="239"/>
      <c r="HS100" s="239"/>
      <c r="HT100" s="239"/>
      <c r="HU100" s="239"/>
      <c r="HV100" s="239"/>
      <c r="HW100" s="239"/>
      <c r="HX100" s="239"/>
      <c r="HY100" s="239"/>
      <c r="HZ100" s="239"/>
      <c r="IA100" s="239"/>
      <c r="IB100" s="239"/>
      <c r="IC100" s="239"/>
      <c r="ID100" s="239"/>
      <c r="IE100" s="239"/>
      <c r="IF100" s="239"/>
      <c r="IG100" s="239"/>
      <c r="IH100" s="239"/>
      <c r="II100" s="239"/>
      <c r="IJ100" s="239"/>
      <c r="IK100" s="239"/>
      <c r="IL100" s="239"/>
      <c r="IM100" s="239"/>
      <c r="IN100" s="239"/>
      <c r="IO100" s="239"/>
      <c r="IP100" s="239"/>
      <c r="IQ100" s="239"/>
      <c r="IR100" s="239"/>
      <c r="IS100" s="239"/>
      <c r="IT100" s="239"/>
      <c r="IU100" s="239"/>
      <c r="IV100" s="239"/>
      <c r="IW100" s="239"/>
      <c r="IX100" s="239"/>
    </row>
    <row r="101" spans="1:258" s="307" customFormat="1" x14ac:dyDescent="0.3">
      <c r="A101" s="212"/>
      <c r="B101" s="215"/>
      <c r="C101" s="543" t="s">
        <v>241</v>
      </c>
      <c r="D101" s="543"/>
      <c r="E101" s="543"/>
      <c r="F101" s="543"/>
      <c r="G101" s="543"/>
      <c r="H101" s="216">
        <f>H71+H70+H69+H66+H65+H35+H34+H33+H32+H30+H25++H17+H16+H14+H13+H9+H77+H37+H41+H40+H39+H38+H72+H18+H10+H28+H31+H36+H42+H44+H47+H49+H88+H89+H90+H91+H79+H83+H84+H46+H82+H81+H80+H78+H50+H73+H26+H12+H11+H29+H48+H15+H45</f>
        <v>307408.80000000005</v>
      </c>
      <c r="I101" s="216">
        <f>I71+I70+I69+I66+I65+I35+I34+I33+I32+I30+I25++I17+I16+I14+I13+I9+I77+I37+I41+I40+I39+I38+I72+I18+I10+I28+I31+I36+I42+I44+I47+I49+I88+I89+I90+I91+I79+I83+I84+I46+I82+I81+I80+I78+I50+I73+I26+I12+I11+I29+I48+I15+I45</f>
        <v>0</v>
      </c>
      <c r="J101" s="216">
        <f>J71+J70+J69+J66+J65+J35+J34+J33+J32+J30+J25++J17+J16+J14+J13+J9+J77+J37+J41+J40+J39+J38+J72+J18+J10+J28+J31+J36+J42+J44+J47+J49+J88+J89+J90+J91+J79+J83+J84+J46+J82+J81+J80+J78+J50+J73+J26+J12+J11+J29+J48+J15+J45+J75+J74+J57+J56+J55+J54+J53+J52+J51</f>
        <v>314613.30000000016</v>
      </c>
      <c r="K101" s="390">
        <f>K9+K10+K11+K12+K13+K14+K15+K16+K17+K18++K19+K20+K21+K22+K25+K26+K27+K28+K29+K30+K31+K32+K33+K34+K35+K36+K37+K38+K39+K40+K41+K42+K43+K44+K45+K46+K47+K48+K49+K50+K51+K52+K53+K54+K55+K56+K57+K58+K59+K60+K65+K66+K67+K69+K70+K71+K72+K73+K74+K75+K77+K78+K79+K80+K81+K82+K83+K84+K88+K89+K90+K91+K62+K61+K63</f>
        <v>379386.30000000005</v>
      </c>
      <c r="L101" s="216">
        <f>L9+L10+L11+L12+L13+L14+L15+L16+L17+L18+L19+L20+L21+L22+L25+L26+L27+L28+L29+L30+L31+L32+L33+L34+L35+L36+L37+L38+L39+L40+L41+L42+L43+L44+L45+L46+L47+L48+L49+L50+L51+L52+L53+L54+L55+L56+L57+L58+L59+L60+L61+L62+L65+L66+L69+L70+L71+L72+L73+L74+L75+L77+L78+L79+L80+L81+L82+L83+L84+L88+L89+L90+L91+L67</f>
        <v>343652.89999999991</v>
      </c>
      <c r="M101" s="216">
        <f t="shared" ref="M101:N101" si="22">M9+M10+M11+M12+M13+M14+M15+M16+M17+M18+M19+M20+M21+M22+M25+M26+M27+M28+M29+M30+M31+M32+M33+M34+M35+M36+M37+M38+M39+M40+M41+M42+M43+M44+M45+M46+M47+M48+M49+M50+M51+M52+M53+M54+M55+M56+M57+M58+M59+M60+M61+M62+M65+M66+M69+M70+M71+M72+M73+M74+M75+M77+M78+M79+M80+M81+M82+M83+M84+M88+M89+M90+M91+M67</f>
        <v>343652.89999999991</v>
      </c>
      <c r="N101" s="216">
        <f t="shared" si="22"/>
        <v>343652.89999999991</v>
      </c>
      <c r="O101" s="216">
        <f>O9+O10+O11+O12+O13+O14+O15+O16+O17+O18+O19+O20+O21+O22+O25+O26+O27+O28+O29+O30+O31+O32+O33+O34+O35+O36+O37+O38+O39+O40+O41+O42+O43+O44+O45+O46+O47+O48+O49+O50+O51+O52+O53+O54+O55+O56+O57+O58+O59+O60+O61+O62+O65+O66+O69+O70+O71+O72+O73+O74+O75+O77+O78+O79+O80+O81+O82+O83+O84+O88+O89+O90+O91+O67+O63</f>
        <v>2032367.0999999992</v>
      </c>
      <c r="P101" s="219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221"/>
      <c r="AF101" s="221"/>
      <c r="AG101" s="221"/>
      <c r="AH101" s="221"/>
      <c r="AI101" s="221"/>
      <c r="AJ101" s="221"/>
      <c r="AK101" s="221"/>
      <c r="AL101" s="221"/>
      <c r="AM101" s="221"/>
      <c r="AN101" s="221"/>
      <c r="AO101" s="221"/>
      <c r="AP101" s="221"/>
      <c r="AQ101" s="221"/>
      <c r="AR101" s="221"/>
      <c r="AS101" s="221"/>
      <c r="AT101" s="221"/>
      <c r="AU101" s="221"/>
      <c r="AV101" s="221"/>
      <c r="AW101" s="221"/>
      <c r="AX101" s="221"/>
      <c r="AY101" s="221"/>
      <c r="AZ101" s="221"/>
      <c r="BA101" s="221"/>
      <c r="BB101" s="221"/>
      <c r="BC101" s="221"/>
      <c r="BD101" s="221"/>
      <c r="BE101" s="221"/>
      <c r="BF101" s="221"/>
      <c r="BG101" s="221"/>
      <c r="BH101" s="221"/>
      <c r="BI101" s="221"/>
      <c r="BJ101" s="221"/>
      <c r="BK101" s="221"/>
      <c r="BL101" s="221"/>
      <c r="BM101" s="221"/>
      <c r="BN101" s="221"/>
      <c r="BO101" s="221"/>
      <c r="BP101" s="221"/>
      <c r="BQ101" s="221"/>
      <c r="BR101" s="221"/>
      <c r="BS101" s="221"/>
      <c r="BT101" s="239"/>
      <c r="BU101" s="239"/>
      <c r="BV101" s="239"/>
      <c r="BW101" s="239"/>
      <c r="BX101" s="239"/>
      <c r="BY101" s="239"/>
      <c r="BZ101" s="239"/>
      <c r="CA101" s="239"/>
      <c r="CB101" s="239"/>
      <c r="CC101" s="239"/>
      <c r="CD101" s="239"/>
      <c r="CE101" s="239"/>
      <c r="CF101" s="239"/>
      <c r="CG101" s="239"/>
      <c r="CH101" s="239"/>
      <c r="CI101" s="239"/>
      <c r="CJ101" s="239"/>
      <c r="CK101" s="239"/>
      <c r="CL101" s="239"/>
      <c r="CM101" s="239"/>
      <c r="CN101" s="239"/>
      <c r="CO101" s="239"/>
      <c r="CP101" s="239"/>
      <c r="CQ101" s="239"/>
      <c r="CR101" s="239"/>
      <c r="CS101" s="239"/>
      <c r="CT101" s="239"/>
      <c r="CU101" s="239"/>
      <c r="CV101" s="239"/>
      <c r="CW101" s="239"/>
      <c r="CX101" s="239"/>
      <c r="CY101" s="239"/>
      <c r="CZ101" s="239"/>
      <c r="DA101" s="239"/>
      <c r="DB101" s="239"/>
      <c r="DC101" s="239"/>
      <c r="DD101" s="239"/>
      <c r="DE101" s="239"/>
      <c r="DF101" s="239"/>
      <c r="DG101" s="239"/>
      <c r="DH101" s="239"/>
      <c r="DI101" s="239"/>
      <c r="DJ101" s="239"/>
      <c r="DK101" s="239"/>
      <c r="DL101" s="239"/>
      <c r="DM101" s="239"/>
      <c r="DN101" s="239"/>
      <c r="DO101" s="239"/>
      <c r="DP101" s="239"/>
      <c r="DQ101" s="239"/>
      <c r="DR101" s="239"/>
      <c r="DS101" s="239"/>
      <c r="DT101" s="239"/>
      <c r="DU101" s="239"/>
      <c r="DV101" s="239"/>
      <c r="DW101" s="239"/>
      <c r="DX101" s="239"/>
      <c r="DY101" s="239"/>
      <c r="DZ101" s="239"/>
      <c r="EA101" s="239"/>
      <c r="EB101" s="239"/>
      <c r="EC101" s="239"/>
      <c r="ED101" s="239"/>
      <c r="EE101" s="239"/>
      <c r="EF101" s="239"/>
      <c r="EG101" s="239"/>
      <c r="EH101" s="239"/>
      <c r="EI101" s="239"/>
      <c r="EJ101" s="239"/>
      <c r="EK101" s="239"/>
      <c r="EL101" s="239"/>
      <c r="EM101" s="239"/>
      <c r="EN101" s="239"/>
      <c r="EO101" s="239"/>
      <c r="EP101" s="239"/>
      <c r="EQ101" s="239"/>
      <c r="ER101" s="239"/>
      <c r="ES101" s="239"/>
      <c r="ET101" s="239"/>
      <c r="EU101" s="239"/>
      <c r="EV101" s="239"/>
      <c r="EW101" s="239"/>
      <c r="EX101" s="239"/>
      <c r="EY101" s="239"/>
      <c r="EZ101" s="239"/>
      <c r="FA101" s="239"/>
      <c r="FB101" s="239"/>
      <c r="FC101" s="239"/>
      <c r="FD101" s="239"/>
      <c r="FE101" s="239"/>
      <c r="FF101" s="239"/>
      <c r="FG101" s="239"/>
      <c r="FH101" s="239"/>
      <c r="FI101" s="239"/>
      <c r="FJ101" s="239"/>
      <c r="FK101" s="239"/>
      <c r="FL101" s="239"/>
      <c r="FM101" s="239"/>
      <c r="FN101" s="239"/>
      <c r="FO101" s="239"/>
      <c r="FP101" s="239"/>
      <c r="FQ101" s="239"/>
      <c r="FR101" s="239"/>
      <c r="FS101" s="239"/>
      <c r="FT101" s="239"/>
      <c r="FU101" s="239"/>
      <c r="FV101" s="239"/>
      <c r="FW101" s="239"/>
      <c r="FX101" s="239"/>
      <c r="FY101" s="239"/>
      <c r="FZ101" s="239"/>
      <c r="GA101" s="239"/>
      <c r="GB101" s="239"/>
      <c r="GC101" s="239"/>
      <c r="GD101" s="239"/>
      <c r="GE101" s="239"/>
      <c r="GF101" s="239"/>
      <c r="GG101" s="239"/>
      <c r="GH101" s="239"/>
      <c r="GI101" s="239"/>
      <c r="GJ101" s="239"/>
      <c r="GK101" s="239"/>
      <c r="GL101" s="239"/>
      <c r="GM101" s="239"/>
      <c r="GN101" s="239"/>
      <c r="GO101" s="239"/>
      <c r="GP101" s="239"/>
      <c r="GQ101" s="239"/>
      <c r="GR101" s="239"/>
      <c r="GS101" s="239"/>
      <c r="GT101" s="239"/>
      <c r="GU101" s="239"/>
      <c r="GV101" s="239"/>
      <c r="GW101" s="239"/>
      <c r="GX101" s="239"/>
      <c r="GY101" s="239"/>
      <c r="GZ101" s="239"/>
      <c r="HA101" s="239"/>
      <c r="HB101" s="239"/>
      <c r="HC101" s="239"/>
      <c r="HD101" s="239"/>
      <c r="HE101" s="239"/>
      <c r="HF101" s="239"/>
      <c r="HG101" s="239"/>
      <c r="HH101" s="239"/>
      <c r="HI101" s="239"/>
      <c r="HJ101" s="239"/>
      <c r="HK101" s="239"/>
      <c r="HL101" s="239"/>
      <c r="HM101" s="239"/>
      <c r="HN101" s="239"/>
      <c r="HO101" s="239"/>
      <c r="HP101" s="239"/>
      <c r="HQ101" s="239"/>
      <c r="HR101" s="239"/>
      <c r="HS101" s="239"/>
      <c r="HT101" s="239"/>
      <c r="HU101" s="239"/>
      <c r="HV101" s="239"/>
      <c r="HW101" s="239"/>
      <c r="HX101" s="239"/>
      <c r="HY101" s="239"/>
      <c r="HZ101" s="239"/>
      <c r="IA101" s="239"/>
      <c r="IB101" s="239"/>
      <c r="IC101" s="239"/>
      <c r="ID101" s="239"/>
      <c r="IE101" s="239"/>
      <c r="IF101" s="239"/>
      <c r="IG101" s="239"/>
      <c r="IH101" s="239"/>
      <c r="II101" s="239"/>
      <c r="IJ101" s="239"/>
      <c r="IK101" s="239"/>
      <c r="IL101" s="239"/>
      <c r="IM101" s="239"/>
      <c r="IN101" s="239"/>
      <c r="IO101" s="239"/>
      <c r="IP101" s="239"/>
      <c r="IQ101" s="239"/>
      <c r="IR101" s="239"/>
      <c r="IS101" s="239"/>
      <c r="IT101" s="239"/>
      <c r="IU101" s="239"/>
      <c r="IV101" s="239"/>
      <c r="IW101" s="239"/>
      <c r="IX101" s="239"/>
    </row>
    <row r="102" spans="1:258" s="307" customFormat="1" x14ac:dyDescent="0.3">
      <c r="A102" s="212"/>
      <c r="B102" s="215"/>
      <c r="C102" s="543" t="s">
        <v>360</v>
      </c>
      <c r="D102" s="543"/>
      <c r="E102" s="543"/>
      <c r="F102" s="543"/>
      <c r="G102" s="543"/>
      <c r="H102" s="216"/>
      <c r="I102" s="216"/>
      <c r="J102" s="216"/>
      <c r="K102" s="390"/>
      <c r="L102" s="216"/>
      <c r="M102" s="216"/>
      <c r="N102" s="216"/>
      <c r="O102" s="216"/>
      <c r="P102" s="219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21"/>
      <c r="AS102" s="221"/>
      <c r="AT102" s="221"/>
      <c r="AU102" s="221"/>
      <c r="AV102" s="221"/>
      <c r="AW102" s="221"/>
      <c r="AX102" s="221"/>
      <c r="AY102" s="221"/>
      <c r="AZ102" s="221"/>
      <c r="BA102" s="221"/>
      <c r="BB102" s="221"/>
      <c r="BC102" s="221"/>
      <c r="BD102" s="221"/>
      <c r="BE102" s="221"/>
      <c r="BF102" s="221"/>
      <c r="BG102" s="221"/>
      <c r="BH102" s="221"/>
      <c r="BI102" s="221"/>
      <c r="BJ102" s="221"/>
      <c r="BK102" s="221"/>
      <c r="BL102" s="221"/>
      <c r="BM102" s="221"/>
      <c r="BN102" s="221"/>
      <c r="BO102" s="221"/>
      <c r="BP102" s="221"/>
      <c r="BQ102" s="221"/>
      <c r="BR102" s="221"/>
      <c r="BS102" s="221"/>
      <c r="BT102" s="239"/>
      <c r="BU102" s="239"/>
      <c r="BV102" s="239"/>
      <c r="BW102" s="239"/>
      <c r="BX102" s="239"/>
      <c r="BY102" s="239"/>
      <c r="BZ102" s="239"/>
      <c r="CA102" s="239"/>
      <c r="CB102" s="239"/>
      <c r="CC102" s="239"/>
      <c r="CD102" s="239"/>
      <c r="CE102" s="239"/>
      <c r="CF102" s="239"/>
      <c r="CG102" s="239"/>
      <c r="CH102" s="239"/>
      <c r="CI102" s="239"/>
      <c r="CJ102" s="239"/>
      <c r="CK102" s="239"/>
      <c r="CL102" s="239"/>
      <c r="CM102" s="239"/>
      <c r="CN102" s="239"/>
      <c r="CO102" s="239"/>
      <c r="CP102" s="239"/>
      <c r="CQ102" s="239"/>
      <c r="CR102" s="239"/>
      <c r="CS102" s="239"/>
      <c r="CT102" s="239"/>
      <c r="CU102" s="239"/>
      <c r="CV102" s="239"/>
      <c r="CW102" s="239"/>
      <c r="CX102" s="239"/>
      <c r="CY102" s="239"/>
      <c r="CZ102" s="239"/>
      <c r="DA102" s="239"/>
      <c r="DB102" s="239"/>
      <c r="DC102" s="239"/>
      <c r="DD102" s="239"/>
      <c r="DE102" s="239"/>
      <c r="DF102" s="239"/>
      <c r="DG102" s="239"/>
      <c r="DH102" s="239"/>
      <c r="DI102" s="239"/>
      <c r="DJ102" s="239"/>
      <c r="DK102" s="239"/>
      <c r="DL102" s="239"/>
      <c r="DM102" s="239"/>
      <c r="DN102" s="239"/>
      <c r="DO102" s="239"/>
      <c r="DP102" s="239"/>
      <c r="DQ102" s="239"/>
      <c r="DR102" s="239"/>
      <c r="DS102" s="239"/>
      <c r="DT102" s="239"/>
      <c r="DU102" s="239"/>
      <c r="DV102" s="239"/>
      <c r="DW102" s="239"/>
      <c r="DX102" s="239"/>
      <c r="DY102" s="239"/>
      <c r="DZ102" s="239"/>
      <c r="EA102" s="239"/>
      <c r="EB102" s="239"/>
      <c r="EC102" s="239"/>
      <c r="ED102" s="239"/>
      <c r="EE102" s="239"/>
      <c r="EF102" s="239"/>
      <c r="EG102" s="239"/>
      <c r="EH102" s="239"/>
      <c r="EI102" s="239"/>
      <c r="EJ102" s="239"/>
      <c r="EK102" s="239"/>
      <c r="EL102" s="239"/>
      <c r="EM102" s="239"/>
      <c r="EN102" s="239"/>
      <c r="EO102" s="239"/>
      <c r="EP102" s="239"/>
      <c r="EQ102" s="239"/>
      <c r="ER102" s="239"/>
      <c r="ES102" s="239"/>
      <c r="ET102" s="239"/>
      <c r="EU102" s="239"/>
      <c r="EV102" s="239"/>
      <c r="EW102" s="239"/>
      <c r="EX102" s="239"/>
      <c r="EY102" s="239"/>
      <c r="EZ102" s="239"/>
      <c r="FA102" s="239"/>
      <c r="FB102" s="239"/>
      <c r="FC102" s="239"/>
      <c r="FD102" s="239"/>
      <c r="FE102" s="239"/>
      <c r="FF102" s="239"/>
      <c r="FG102" s="239"/>
      <c r="FH102" s="239"/>
      <c r="FI102" s="239"/>
      <c r="FJ102" s="239"/>
      <c r="FK102" s="239"/>
      <c r="FL102" s="239"/>
      <c r="FM102" s="239"/>
      <c r="FN102" s="239"/>
      <c r="FO102" s="239"/>
      <c r="FP102" s="239"/>
      <c r="FQ102" s="239"/>
      <c r="FR102" s="239"/>
      <c r="FS102" s="239"/>
      <c r="FT102" s="239"/>
      <c r="FU102" s="239"/>
      <c r="FV102" s="239"/>
      <c r="FW102" s="239"/>
      <c r="FX102" s="239"/>
      <c r="FY102" s="239"/>
      <c r="FZ102" s="239"/>
      <c r="GA102" s="239"/>
      <c r="GB102" s="239"/>
      <c r="GC102" s="239"/>
      <c r="GD102" s="239"/>
      <c r="GE102" s="239"/>
      <c r="GF102" s="239"/>
      <c r="GG102" s="239"/>
      <c r="GH102" s="239"/>
      <c r="GI102" s="239"/>
      <c r="GJ102" s="239"/>
      <c r="GK102" s="239"/>
      <c r="GL102" s="239"/>
      <c r="GM102" s="239"/>
      <c r="GN102" s="239"/>
      <c r="GO102" s="239"/>
      <c r="GP102" s="239"/>
      <c r="GQ102" s="239"/>
      <c r="GR102" s="239"/>
      <c r="GS102" s="239"/>
      <c r="GT102" s="239"/>
      <c r="GU102" s="239"/>
      <c r="GV102" s="239"/>
      <c r="GW102" s="239"/>
      <c r="GX102" s="239"/>
      <c r="GY102" s="239"/>
      <c r="GZ102" s="239"/>
      <c r="HA102" s="239"/>
      <c r="HB102" s="239"/>
      <c r="HC102" s="239"/>
      <c r="HD102" s="239"/>
      <c r="HE102" s="239"/>
      <c r="HF102" s="239"/>
      <c r="HG102" s="239"/>
      <c r="HH102" s="239"/>
      <c r="HI102" s="239"/>
      <c r="HJ102" s="239"/>
      <c r="HK102" s="239"/>
      <c r="HL102" s="239"/>
      <c r="HM102" s="239"/>
      <c r="HN102" s="239"/>
      <c r="HO102" s="239"/>
      <c r="HP102" s="239"/>
      <c r="HQ102" s="239"/>
      <c r="HR102" s="239"/>
      <c r="HS102" s="239"/>
      <c r="HT102" s="239"/>
      <c r="HU102" s="239"/>
      <c r="HV102" s="239"/>
      <c r="HW102" s="239"/>
      <c r="HX102" s="239"/>
      <c r="HY102" s="239"/>
      <c r="HZ102" s="239"/>
      <c r="IA102" s="239"/>
      <c r="IB102" s="239"/>
      <c r="IC102" s="239"/>
      <c r="ID102" s="239"/>
      <c r="IE102" s="239"/>
      <c r="IF102" s="239"/>
      <c r="IG102" s="239"/>
      <c r="IH102" s="239"/>
      <c r="II102" s="239"/>
      <c r="IJ102" s="239"/>
      <c r="IK102" s="239"/>
      <c r="IL102" s="239"/>
      <c r="IM102" s="239"/>
      <c r="IN102" s="239"/>
      <c r="IO102" s="239"/>
      <c r="IP102" s="239"/>
      <c r="IQ102" s="239"/>
      <c r="IR102" s="239"/>
      <c r="IS102" s="239"/>
      <c r="IT102" s="239"/>
      <c r="IU102" s="239"/>
      <c r="IV102" s="239"/>
      <c r="IW102" s="239"/>
      <c r="IX102" s="239"/>
    </row>
    <row r="103" spans="1:258" s="307" customFormat="1" x14ac:dyDescent="0.3">
      <c r="A103" s="212"/>
      <c r="B103" s="215"/>
      <c r="C103" s="541" t="s">
        <v>358</v>
      </c>
      <c r="D103" s="541"/>
      <c r="E103" s="541"/>
      <c r="F103" s="541"/>
      <c r="G103" s="541"/>
      <c r="H103" s="216">
        <f t="shared" ref="H103:I103" si="23">SUM(H101:H102)</f>
        <v>307408.80000000005</v>
      </c>
      <c r="I103" s="216">
        <f t="shared" si="23"/>
        <v>0</v>
      </c>
      <c r="J103" s="216">
        <f>SUM(J101:J102)</f>
        <v>314613.30000000016</v>
      </c>
      <c r="K103" s="390">
        <f>SUM(K101:K102)</f>
        <v>379386.30000000005</v>
      </c>
      <c r="L103" s="216">
        <f>SUM(L101:L102)</f>
        <v>343652.89999999991</v>
      </c>
      <c r="M103" s="216">
        <f t="shared" ref="M103:N103" si="24">SUM(M101:M102)</f>
        <v>343652.89999999991</v>
      </c>
      <c r="N103" s="216">
        <f t="shared" si="24"/>
        <v>343652.89999999991</v>
      </c>
      <c r="O103" s="216">
        <f>SUM(O101:O102)</f>
        <v>2032367.0999999992</v>
      </c>
      <c r="P103" s="219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  <c r="AA103" s="221"/>
      <c r="AB103" s="221"/>
      <c r="AC103" s="221"/>
      <c r="AD103" s="221"/>
      <c r="AE103" s="221"/>
      <c r="AF103" s="221"/>
      <c r="AG103" s="221"/>
      <c r="AH103" s="221"/>
      <c r="AI103" s="221"/>
      <c r="AJ103" s="221"/>
      <c r="AK103" s="221"/>
      <c r="AL103" s="221"/>
      <c r="AM103" s="221"/>
      <c r="AN103" s="221"/>
      <c r="AO103" s="221"/>
      <c r="AP103" s="221"/>
      <c r="AQ103" s="221"/>
      <c r="AR103" s="221"/>
      <c r="AS103" s="221"/>
      <c r="AT103" s="221"/>
      <c r="AU103" s="221"/>
      <c r="AV103" s="221"/>
      <c r="AW103" s="221"/>
      <c r="AX103" s="221"/>
      <c r="AY103" s="221"/>
      <c r="AZ103" s="221"/>
      <c r="BA103" s="221"/>
      <c r="BB103" s="221"/>
      <c r="BC103" s="221"/>
      <c r="BD103" s="221"/>
      <c r="BE103" s="221"/>
      <c r="BF103" s="221"/>
      <c r="BG103" s="221"/>
      <c r="BH103" s="221"/>
      <c r="BI103" s="221"/>
      <c r="BJ103" s="221"/>
      <c r="BK103" s="221"/>
      <c r="BL103" s="221"/>
      <c r="BM103" s="221"/>
      <c r="BN103" s="221"/>
      <c r="BO103" s="221"/>
      <c r="BP103" s="221"/>
      <c r="BQ103" s="221"/>
      <c r="BR103" s="221"/>
      <c r="BS103" s="221"/>
      <c r="BT103" s="239"/>
      <c r="BU103" s="239"/>
      <c r="BV103" s="239"/>
      <c r="BW103" s="239"/>
      <c r="BX103" s="239"/>
      <c r="BY103" s="239"/>
      <c r="BZ103" s="239"/>
      <c r="CA103" s="239"/>
      <c r="CB103" s="239"/>
      <c r="CC103" s="239"/>
      <c r="CD103" s="239"/>
      <c r="CE103" s="239"/>
      <c r="CF103" s="239"/>
      <c r="CG103" s="239"/>
      <c r="CH103" s="239"/>
      <c r="CI103" s="239"/>
      <c r="CJ103" s="239"/>
      <c r="CK103" s="239"/>
      <c r="CL103" s="239"/>
      <c r="CM103" s="239"/>
      <c r="CN103" s="239"/>
      <c r="CO103" s="239"/>
      <c r="CP103" s="239"/>
      <c r="CQ103" s="239"/>
      <c r="CR103" s="239"/>
      <c r="CS103" s="239"/>
      <c r="CT103" s="239"/>
      <c r="CU103" s="239"/>
      <c r="CV103" s="239"/>
      <c r="CW103" s="239"/>
      <c r="CX103" s="239"/>
      <c r="CY103" s="239"/>
      <c r="CZ103" s="239"/>
      <c r="DA103" s="239"/>
      <c r="DB103" s="239"/>
      <c r="DC103" s="239"/>
      <c r="DD103" s="239"/>
      <c r="DE103" s="239"/>
      <c r="DF103" s="239"/>
      <c r="DG103" s="239"/>
      <c r="DH103" s="239"/>
      <c r="DI103" s="239"/>
      <c r="DJ103" s="239"/>
      <c r="DK103" s="239"/>
      <c r="DL103" s="239"/>
      <c r="DM103" s="239"/>
      <c r="DN103" s="239"/>
      <c r="DO103" s="239"/>
      <c r="DP103" s="239"/>
      <c r="DQ103" s="239"/>
      <c r="DR103" s="239"/>
      <c r="DS103" s="239"/>
      <c r="DT103" s="239"/>
      <c r="DU103" s="239"/>
      <c r="DV103" s="239"/>
      <c r="DW103" s="239"/>
      <c r="DX103" s="239"/>
      <c r="DY103" s="239"/>
      <c r="DZ103" s="239"/>
      <c r="EA103" s="239"/>
      <c r="EB103" s="239"/>
      <c r="EC103" s="239"/>
      <c r="ED103" s="239"/>
      <c r="EE103" s="239"/>
      <c r="EF103" s="239"/>
      <c r="EG103" s="239"/>
      <c r="EH103" s="239"/>
      <c r="EI103" s="239"/>
      <c r="EJ103" s="239"/>
      <c r="EK103" s="239"/>
      <c r="EL103" s="239"/>
      <c r="EM103" s="239"/>
      <c r="EN103" s="239"/>
      <c r="EO103" s="239"/>
      <c r="EP103" s="239"/>
      <c r="EQ103" s="239"/>
      <c r="ER103" s="239"/>
      <c r="ES103" s="239"/>
      <c r="ET103" s="239"/>
      <c r="EU103" s="239"/>
      <c r="EV103" s="239"/>
      <c r="EW103" s="239"/>
      <c r="EX103" s="239"/>
      <c r="EY103" s="239"/>
      <c r="EZ103" s="239"/>
      <c r="FA103" s="239"/>
      <c r="FB103" s="239"/>
      <c r="FC103" s="239"/>
      <c r="FD103" s="239"/>
      <c r="FE103" s="239"/>
      <c r="FF103" s="239"/>
      <c r="FG103" s="239"/>
      <c r="FH103" s="239"/>
      <c r="FI103" s="239"/>
      <c r="FJ103" s="239"/>
      <c r="FK103" s="239"/>
      <c r="FL103" s="239"/>
      <c r="FM103" s="239"/>
      <c r="FN103" s="239"/>
      <c r="FO103" s="239"/>
      <c r="FP103" s="239"/>
      <c r="FQ103" s="239"/>
      <c r="FR103" s="239"/>
      <c r="FS103" s="239"/>
      <c r="FT103" s="239"/>
      <c r="FU103" s="239"/>
      <c r="FV103" s="239"/>
      <c r="FW103" s="239"/>
      <c r="FX103" s="239"/>
      <c r="FY103" s="239"/>
      <c r="FZ103" s="239"/>
      <c r="GA103" s="239"/>
      <c r="GB103" s="239"/>
      <c r="GC103" s="239"/>
      <c r="GD103" s="239"/>
      <c r="GE103" s="239"/>
      <c r="GF103" s="239"/>
      <c r="GG103" s="239"/>
      <c r="GH103" s="239"/>
      <c r="GI103" s="239"/>
      <c r="GJ103" s="239"/>
      <c r="GK103" s="239"/>
      <c r="GL103" s="239"/>
      <c r="GM103" s="239"/>
      <c r="GN103" s="239"/>
      <c r="GO103" s="239"/>
      <c r="GP103" s="239"/>
      <c r="GQ103" s="239"/>
      <c r="GR103" s="239"/>
      <c r="GS103" s="239"/>
      <c r="GT103" s="239"/>
      <c r="GU103" s="239"/>
      <c r="GV103" s="239"/>
      <c r="GW103" s="239"/>
      <c r="GX103" s="239"/>
      <c r="GY103" s="239"/>
      <c r="GZ103" s="239"/>
      <c r="HA103" s="239"/>
      <c r="HB103" s="239"/>
      <c r="HC103" s="239"/>
      <c r="HD103" s="239"/>
      <c r="HE103" s="239"/>
      <c r="HF103" s="239"/>
      <c r="HG103" s="239"/>
      <c r="HH103" s="239"/>
      <c r="HI103" s="239"/>
      <c r="HJ103" s="239"/>
      <c r="HK103" s="239"/>
      <c r="HL103" s="239"/>
      <c r="HM103" s="239"/>
      <c r="HN103" s="239"/>
      <c r="HO103" s="239"/>
      <c r="HP103" s="239"/>
      <c r="HQ103" s="239"/>
      <c r="HR103" s="239"/>
      <c r="HS103" s="239"/>
      <c r="HT103" s="239"/>
      <c r="HU103" s="239"/>
      <c r="HV103" s="239"/>
      <c r="HW103" s="239"/>
      <c r="HX103" s="239"/>
      <c r="HY103" s="239"/>
      <c r="HZ103" s="239"/>
      <c r="IA103" s="239"/>
      <c r="IB103" s="239"/>
      <c r="IC103" s="239"/>
      <c r="ID103" s="239"/>
      <c r="IE103" s="239"/>
      <c r="IF103" s="239"/>
      <c r="IG103" s="239"/>
      <c r="IH103" s="239"/>
      <c r="II103" s="239"/>
      <c r="IJ103" s="239"/>
      <c r="IK103" s="239"/>
      <c r="IL103" s="239"/>
      <c r="IM103" s="239"/>
      <c r="IN103" s="239"/>
      <c r="IO103" s="239"/>
      <c r="IP103" s="239"/>
      <c r="IQ103" s="239"/>
      <c r="IR103" s="239"/>
      <c r="IS103" s="239"/>
      <c r="IT103" s="239"/>
      <c r="IU103" s="239"/>
      <c r="IV103" s="239"/>
      <c r="IW103" s="239"/>
      <c r="IX103" s="239"/>
    </row>
    <row r="104" spans="1:258" s="307" customFormat="1" x14ac:dyDescent="0.3">
      <c r="A104" s="212"/>
      <c r="B104" s="213"/>
      <c r="C104" s="220"/>
      <c r="D104" s="220"/>
      <c r="E104" s="220"/>
      <c r="F104" s="220"/>
      <c r="G104" s="220"/>
      <c r="H104" s="198"/>
      <c r="I104" s="198"/>
      <c r="J104" s="271"/>
      <c r="K104" s="381"/>
      <c r="L104" s="198"/>
      <c r="M104" s="198"/>
      <c r="N104" s="198"/>
      <c r="O104" s="198"/>
      <c r="P104" s="198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  <c r="AA104" s="221"/>
      <c r="AB104" s="221"/>
      <c r="AC104" s="221"/>
      <c r="AD104" s="221"/>
      <c r="AE104" s="221"/>
      <c r="AF104" s="221"/>
      <c r="AG104" s="221"/>
      <c r="AH104" s="221"/>
      <c r="AI104" s="221"/>
      <c r="AJ104" s="221"/>
      <c r="AK104" s="221"/>
      <c r="AL104" s="221"/>
      <c r="AM104" s="221"/>
      <c r="AN104" s="221"/>
      <c r="AO104" s="221"/>
      <c r="AP104" s="221"/>
      <c r="AQ104" s="221"/>
      <c r="AR104" s="221"/>
      <c r="AS104" s="221"/>
      <c r="AT104" s="221"/>
      <c r="AU104" s="221"/>
      <c r="AV104" s="221"/>
      <c r="AW104" s="221"/>
      <c r="AX104" s="221"/>
      <c r="AY104" s="221"/>
      <c r="AZ104" s="221"/>
      <c r="BA104" s="221"/>
      <c r="BB104" s="221"/>
      <c r="BC104" s="221"/>
      <c r="BD104" s="221"/>
      <c r="BE104" s="221"/>
      <c r="BF104" s="221"/>
      <c r="BG104" s="221"/>
      <c r="BH104" s="221"/>
      <c r="BI104" s="221"/>
      <c r="BJ104" s="221"/>
      <c r="BK104" s="221"/>
      <c r="BL104" s="221"/>
      <c r="BM104" s="221"/>
      <c r="BN104" s="221"/>
      <c r="BO104" s="221"/>
      <c r="BP104" s="221"/>
      <c r="BQ104" s="221"/>
      <c r="BR104" s="221"/>
      <c r="BS104" s="221"/>
      <c r="BT104" s="239"/>
      <c r="BU104" s="239"/>
      <c r="BV104" s="239"/>
      <c r="BW104" s="239"/>
      <c r="BX104" s="239"/>
      <c r="BY104" s="239"/>
      <c r="BZ104" s="239"/>
      <c r="CA104" s="239"/>
      <c r="CB104" s="239"/>
      <c r="CC104" s="239"/>
      <c r="CD104" s="239"/>
      <c r="CE104" s="239"/>
      <c r="CF104" s="239"/>
      <c r="CG104" s="239"/>
      <c r="CH104" s="239"/>
      <c r="CI104" s="239"/>
      <c r="CJ104" s="239"/>
      <c r="CK104" s="239"/>
      <c r="CL104" s="239"/>
      <c r="CM104" s="239"/>
      <c r="CN104" s="239"/>
      <c r="CO104" s="239"/>
      <c r="CP104" s="239"/>
      <c r="CQ104" s="239"/>
      <c r="CR104" s="239"/>
      <c r="CS104" s="239"/>
      <c r="CT104" s="239"/>
      <c r="CU104" s="239"/>
      <c r="CV104" s="239"/>
      <c r="CW104" s="239"/>
      <c r="CX104" s="239"/>
      <c r="CY104" s="239"/>
      <c r="CZ104" s="239"/>
      <c r="DA104" s="239"/>
      <c r="DB104" s="239"/>
      <c r="DC104" s="239"/>
      <c r="DD104" s="239"/>
      <c r="DE104" s="239"/>
      <c r="DF104" s="239"/>
      <c r="DG104" s="239"/>
      <c r="DH104" s="239"/>
      <c r="DI104" s="239"/>
      <c r="DJ104" s="239"/>
      <c r="DK104" s="239"/>
      <c r="DL104" s="239"/>
      <c r="DM104" s="239"/>
      <c r="DN104" s="239"/>
      <c r="DO104" s="239"/>
      <c r="DP104" s="239"/>
      <c r="DQ104" s="239"/>
      <c r="DR104" s="239"/>
      <c r="DS104" s="239"/>
      <c r="DT104" s="239"/>
      <c r="DU104" s="239"/>
      <c r="DV104" s="239"/>
      <c r="DW104" s="239"/>
      <c r="DX104" s="239"/>
      <c r="DY104" s="239"/>
      <c r="DZ104" s="239"/>
      <c r="EA104" s="239"/>
      <c r="EB104" s="239"/>
      <c r="EC104" s="239"/>
      <c r="ED104" s="239"/>
      <c r="EE104" s="239"/>
      <c r="EF104" s="239"/>
      <c r="EG104" s="239"/>
      <c r="EH104" s="239"/>
      <c r="EI104" s="239"/>
      <c r="EJ104" s="239"/>
      <c r="EK104" s="239"/>
      <c r="EL104" s="239"/>
      <c r="EM104" s="239"/>
      <c r="EN104" s="239"/>
      <c r="EO104" s="239"/>
      <c r="EP104" s="239"/>
      <c r="EQ104" s="239"/>
      <c r="ER104" s="239"/>
      <c r="ES104" s="239"/>
      <c r="ET104" s="239"/>
      <c r="EU104" s="239"/>
      <c r="EV104" s="239"/>
      <c r="EW104" s="239"/>
      <c r="EX104" s="239"/>
      <c r="EY104" s="239"/>
      <c r="EZ104" s="239"/>
      <c r="FA104" s="239"/>
      <c r="FB104" s="239"/>
      <c r="FC104" s="239"/>
      <c r="FD104" s="239"/>
      <c r="FE104" s="239"/>
      <c r="FF104" s="239"/>
      <c r="FG104" s="239"/>
      <c r="FH104" s="239"/>
      <c r="FI104" s="239"/>
      <c r="FJ104" s="239"/>
      <c r="FK104" s="239"/>
      <c r="FL104" s="239"/>
      <c r="FM104" s="239"/>
      <c r="FN104" s="239"/>
      <c r="FO104" s="239"/>
      <c r="FP104" s="239"/>
      <c r="FQ104" s="239"/>
      <c r="FR104" s="239"/>
      <c r="FS104" s="239"/>
      <c r="FT104" s="239"/>
      <c r="FU104" s="239"/>
      <c r="FV104" s="239"/>
      <c r="FW104" s="239"/>
      <c r="FX104" s="239"/>
      <c r="FY104" s="239"/>
      <c r="FZ104" s="239"/>
      <c r="GA104" s="239"/>
      <c r="GB104" s="239"/>
      <c r="GC104" s="239"/>
      <c r="GD104" s="239"/>
      <c r="GE104" s="239"/>
      <c r="GF104" s="239"/>
      <c r="GG104" s="239"/>
      <c r="GH104" s="239"/>
      <c r="GI104" s="239"/>
      <c r="GJ104" s="239"/>
      <c r="GK104" s="239"/>
      <c r="GL104" s="239"/>
      <c r="GM104" s="239"/>
      <c r="GN104" s="239"/>
      <c r="GO104" s="239"/>
      <c r="GP104" s="239"/>
      <c r="GQ104" s="239"/>
      <c r="GR104" s="239"/>
      <c r="GS104" s="239"/>
      <c r="GT104" s="239"/>
      <c r="GU104" s="239"/>
      <c r="GV104" s="239"/>
      <c r="GW104" s="239"/>
      <c r="GX104" s="239"/>
      <c r="GY104" s="239"/>
      <c r="GZ104" s="239"/>
      <c r="HA104" s="239"/>
      <c r="HB104" s="239"/>
      <c r="HC104" s="239"/>
      <c r="HD104" s="239"/>
      <c r="HE104" s="239"/>
      <c r="HF104" s="239"/>
      <c r="HG104" s="239"/>
      <c r="HH104" s="239"/>
      <c r="HI104" s="239"/>
      <c r="HJ104" s="239"/>
      <c r="HK104" s="239"/>
      <c r="HL104" s="239"/>
      <c r="HM104" s="239"/>
      <c r="HN104" s="239"/>
      <c r="HO104" s="239"/>
      <c r="HP104" s="239"/>
      <c r="HQ104" s="239"/>
      <c r="HR104" s="239"/>
      <c r="HS104" s="239"/>
      <c r="HT104" s="239"/>
      <c r="HU104" s="239"/>
      <c r="HV104" s="239"/>
      <c r="HW104" s="239"/>
      <c r="HX104" s="239"/>
      <c r="HY104" s="239"/>
      <c r="HZ104" s="239"/>
      <c r="IA104" s="239"/>
      <c r="IB104" s="239"/>
      <c r="IC104" s="239"/>
      <c r="ID104" s="239"/>
      <c r="IE104" s="239"/>
      <c r="IF104" s="239"/>
      <c r="IG104" s="239"/>
      <c r="IH104" s="239"/>
      <c r="II104" s="239"/>
      <c r="IJ104" s="239"/>
      <c r="IK104" s="239"/>
      <c r="IL104" s="239"/>
      <c r="IM104" s="239"/>
      <c r="IN104" s="239"/>
      <c r="IO104" s="239"/>
      <c r="IP104" s="239"/>
      <c r="IQ104" s="239"/>
      <c r="IR104" s="239"/>
      <c r="IS104" s="239"/>
      <c r="IT104" s="239"/>
      <c r="IU104" s="239"/>
      <c r="IV104" s="239"/>
      <c r="IW104" s="239"/>
      <c r="IX104" s="239"/>
    </row>
    <row r="105" spans="1:258" s="298" customFormat="1" x14ac:dyDescent="0.3">
      <c r="A105" s="221" t="s">
        <v>86</v>
      </c>
      <c r="B105" s="222"/>
      <c r="C105" s="222"/>
      <c r="D105" s="222"/>
      <c r="E105" s="222"/>
      <c r="F105" s="222"/>
      <c r="G105" s="222"/>
      <c r="H105" s="222"/>
      <c r="I105" s="222"/>
      <c r="J105" s="281"/>
      <c r="K105" s="393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2"/>
      <c r="AG105" s="222"/>
      <c r="AH105" s="222"/>
      <c r="AI105" s="222"/>
      <c r="AJ105" s="222"/>
      <c r="AK105" s="222"/>
      <c r="AL105" s="222"/>
      <c r="AM105" s="222"/>
      <c r="AN105" s="222"/>
      <c r="AO105" s="222"/>
      <c r="AP105" s="222"/>
      <c r="AQ105" s="222"/>
      <c r="AR105" s="222"/>
      <c r="AS105" s="222"/>
      <c r="AT105" s="222"/>
      <c r="AU105" s="222"/>
      <c r="AV105" s="222"/>
      <c r="AW105" s="222"/>
      <c r="AX105" s="222"/>
      <c r="AY105" s="222"/>
      <c r="AZ105" s="222"/>
      <c r="BA105" s="222"/>
      <c r="BB105" s="222"/>
      <c r="BC105" s="222"/>
      <c r="BD105" s="222"/>
      <c r="BE105" s="222"/>
      <c r="BF105" s="222"/>
      <c r="BG105" s="222"/>
      <c r="BH105" s="222"/>
      <c r="BI105" s="222"/>
      <c r="BJ105" s="222"/>
      <c r="BK105" s="222"/>
      <c r="BL105" s="222"/>
      <c r="BM105" s="222"/>
      <c r="BN105" s="222"/>
      <c r="BO105" s="222"/>
      <c r="BP105" s="222"/>
      <c r="BQ105" s="222"/>
      <c r="BR105" s="222"/>
      <c r="BS105" s="222"/>
    </row>
    <row r="106" spans="1:258" s="307" customFormat="1" x14ac:dyDescent="0.3">
      <c r="A106" s="212"/>
      <c r="B106" s="213"/>
      <c r="C106" s="220"/>
      <c r="D106" s="220"/>
      <c r="E106" s="220"/>
      <c r="F106" s="220"/>
      <c r="G106" s="220"/>
      <c r="H106" s="198"/>
      <c r="I106" s="198"/>
      <c r="J106" s="271"/>
      <c r="K106" s="381"/>
      <c r="L106" s="198"/>
      <c r="M106" s="198"/>
      <c r="N106" s="198"/>
      <c r="O106" s="198"/>
      <c r="P106" s="198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  <c r="AA106" s="221"/>
      <c r="AB106" s="221"/>
      <c r="AC106" s="221"/>
      <c r="AD106" s="221"/>
      <c r="AE106" s="221"/>
      <c r="AF106" s="221"/>
      <c r="AG106" s="221"/>
      <c r="AH106" s="221"/>
      <c r="AI106" s="221"/>
      <c r="AJ106" s="221"/>
      <c r="AK106" s="221"/>
      <c r="AL106" s="221"/>
      <c r="AM106" s="221"/>
      <c r="AN106" s="221"/>
      <c r="AO106" s="221"/>
      <c r="AP106" s="221"/>
      <c r="AQ106" s="221"/>
      <c r="AR106" s="221"/>
      <c r="AS106" s="221"/>
      <c r="AT106" s="221"/>
      <c r="AU106" s="221"/>
      <c r="AV106" s="221"/>
      <c r="AW106" s="221"/>
      <c r="AX106" s="221"/>
      <c r="AY106" s="221"/>
      <c r="AZ106" s="221"/>
      <c r="BA106" s="221"/>
      <c r="BB106" s="221"/>
      <c r="BC106" s="221"/>
      <c r="BD106" s="221"/>
      <c r="BE106" s="221"/>
      <c r="BF106" s="221"/>
      <c r="BG106" s="221"/>
      <c r="BH106" s="221"/>
      <c r="BI106" s="221"/>
      <c r="BJ106" s="221"/>
      <c r="BK106" s="221"/>
      <c r="BL106" s="221"/>
      <c r="BM106" s="221"/>
      <c r="BN106" s="221"/>
      <c r="BO106" s="221"/>
      <c r="BP106" s="221"/>
      <c r="BQ106" s="221"/>
      <c r="BR106" s="221"/>
      <c r="BS106" s="221"/>
      <c r="BT106" s="239"/>
      <c r="BU106" s="239"/>
      <c r="BV106" s="239"/>
      <c r="BW106" s="239"/>
      <c r="BX106" s="239"/>
      <c r="BY106" s="239"/>
      <c r="BZ106" s="239"/>
      <c r="CA106" s="239"/>
      <c r="CB106" s="239"/>
      <c r="CC106" s="239"/>
      <c r="CD106" s="239"/>
      <c r="CE106" s="239"/>
      <c r="CF106" s="239"/>
      <c r="CG106" s="239"/>
      <c r="CH106" s="239"/>
      <c r="CI106" s="239"/>
      <c r="CJ106" s="239"/>
      <c r="CK106" s="239"/>
      <c r="CL106" s="239"/>
      <c r="CM106" s="239"/>
      <c r="CN106" s="239"/>
      <c r="CO106" s="239"/>
      <c r="CP106" s="239"/>
      <c r="CQ106" s="239"/>
      <c r="CR106" s="239"/>
      <c r="CS106" s="239"/>
      <c r="CT106" s="239"/>
      <c r="CU106" s="239"/>
      <c r="CV106" s="239"/>
      <c r="CW106" s="239"/>
      <c r="CX106" s="239"/>
      <c r="CY106" s="239"/>
      <c r="CZ106" s="239"/>
      <c r="DA106" s="239"/>
      <c r="DB106" s="239"/>
      <c r="DC106" s="239"/>
      <c r="DD106" s="239"/>
      <c r="DE106" s="239"/>
      <c r="DF106" s="239"/>
      <c r="DG106" s="239"/>
      <c r="DH106" s="239"/>
      <c r="DI106" s="239"/>
      <c r="DJ106" s="239"/>
      <c r="DK106" s="239"/>
      <c r="DL106" s="239"/>
      <c r="DM106" s="239"/>
      <c r="DN106" s="239"/>
      <c r="DO106" s="239"/>
      <c r="DP106" s="239"/>
      <c r="DQ106" s="239"/>
      <c r="DR106" s="239"/>
      <c r="DS106" s="239"/>
      <c r="DT106" s="239"/>
      <c r="DU106" s="239"/>
      <c r="DV106" s="239"/>
      <c r="DW106" s="239"/>
      <c r="DX106" s="239"/>
      <c r="DY106" s="239"/>
      <c r="DZ106" s="239"/>
      <c r="EA106" s="239"/>
      <c r="EB106" s="239"/>
      <c r="EC106" s="239"/>
      <c r="ED106" s="239"/>
      <c r="EE106" s="239"/>
      <c r="EF106" s="239"/>
      <c r="EG106" s="239"/>
      <c r="EH106" s="239"/>
      <c r="EI106" s="239"/>
      <c r="EJ106" s="239"/>
      <c r="EK106" s="239"/>
      <c r="EL106" s="239"/>
      <c r="EM106" s="239"/>
      <c r="EN106" s="239"/>
      <c r="EO106" s="239"/>
      <c r="EP106" s="239"/>
      <c r="EQ106" s="239"/>
      <c r="ER106" s="239"/>
      <c r="ES106" s="239"/>
      <c r="ET106" s="239"/>
      <c r="EU106" s="239"/>
      <c r="EV106" s="239"/>
      <c r="EW106" s="239"/>
      <c r="EX106" s="239"/>
      <c r="EY106" s="239"/>
      <c r="EZ106" s="239"/>
      <c r="FA106" s="239"/>
      <c r="FB106" s="239"/>
      <c r="FC106" s="239"/>
      <c r="FD106" s="239"/>
      <c r="FE106" s="239"/>
      <c r="FF106" s="239"/>
      <c r="FG106" s="239"/>
      <c r="FH106" s="239"/>
      <c r="FI106" s="239"/>
      <c r="FJ106" s="239"/>
      <c r="FK106" s="239"/>
      <c r="FL106" s="239"/>
      <c r="FM106" s="239"/>
      <c r="FN106" s="239"/>
      <c r="FO106" s="239"/>
      <c r="FP106" s="239"/>
      <c r="FQ106" s="239"/>
      <c r="FR106" s="239"/>
      <c r="FS106" s="239"/>
      <c r="FT106" s="239"/>
      <c r="FU106" s="239"/>
      <c r="FV106" s="239"/>
      <c r="FW106" s="239"/>
      <c r="FX106" s="239"/>
      <c r="FY106" s="239"/>
      <c r="FZ106" s="239"/>
      <c r="GA106" s="239"/>
      <c r="GB106" s="239"/>
      <c r="GC106" s="239"/>
      <c r="GD106" s="239"/>
      <c r="GE106" s="239"/>
      <c r="GF106" s="239"/>
      <c r="GG106" s="239"/>
      <c r="GH106" s="239"/>
      <c r="GI106" s="239"/>
      <c r="GJ106" s="239"/>
      <c r="GK106" s="239"/>
      <c r="GL106" s="239"/>
      <c r="GM106" s="239"/>
      <c r="GN106" s="239"/>
      <c r="GO106" s="239"/>
      <c r="GP106" s="239"/>
      <c r="GQ106" s="239"/>
      <c r="GR106" s="239"/>
      <c r="GS106" s="239"/>
      <c r="GT106" s="239"/>
      <c r="GU106" s="239"/>
      <c r="GV106" s="239"/>
      <c r="GW106" s="239"/>
      <c r="GX106" s="239"/>
      <c r="GY106" s="239"/>
      <c r="GZ106" s="239"/>
      <c r="HA106" s="239"/>
      <c r="HB106" s="239"/>
      <c r="HC106" s="239"/>
      <c r="HD106" s="239"/>
      <c r="HE106" s="239"/>
      <c r="HF106" s="239"/>
      <c r="HG106" s="239"/>
      <c r="HH106" s="239"/>
      <c r="HI106" s="239"/>
      <c r="HJ106" s="239"/>
      <c r="HK106" s="239"/>
      <c r="HL106" s="239"/>
      <c r="HM106" s="239"/>
      <c r="HN106" s="239"/>
      <c r="HO106" s="239"/>
      <c r="HP106" s="239"/>
      <c r="HQ106" s="239"/>
      <c r="HR106" s="239"/>
      <c r="HS106" s="239"/>
      <c r="HT106" s="239"/>
      <c r="HU106" s="239"/>
      <c r="HV106" s="239"/>
      <c r="HW106" s="239"/>
      <c r="HX106" s="239"/>
      <c r="HY106" s="239"/>
      <c r="HZ106" s="239"/>
      <c r="IA106" s="239"/>
      <c r="IB106" s="239"/>
      <c r="IC106" s="239"/>
      <c r="ID106" s="239"/>
      <c r="IE106" s="239"/>
      <c r="IF106" s="239"/>
      <c r="IG106" s="239"/>
      <c r="IH106" s="239"/>
      <c r="II106" s="239"/>
      <c r="IJ106" s="239"/>
      <c r="IK106" s="239"/>
      <c r="IL106" s="239"/>
      <c r="IM106" s="239"/>
      <c r="IN106" s="239"/>
      <c r="IO106" s="239"/>
      <c r="IP106" s="239"/>
      <c r="IQ106" s="239"/>
      <c r="IR106" s="239"/>
      <c r="IS106" s="239"/>
      <c r="IT106" s="239"/>
      <c r="IU106" s="239"/>
      <c r="IV106" s="239"/>
      <c r="IW106" s="239"/>
      <c r="IX106" s="239"/>
    </row>
    <row r="107" spans="1:258" s="307" customFormat="1" x14ac:dyDescent="0.3">
      <c r="A107" s="212"/>
      <c r="B107" s="213"/>
      <c r="C107" s="220"/>
      <c r="D107" s="220"/>
      <c r="E107" s="220"/>
      <c r="F107" s="220"/>
      <c r="G107" s="220"/>
      <c r="H107" s="198"/>
      <c r="I107" s="198"/>
      <c r="J107" s="271">
        <f>J92-J106</f>
        <v>314613.30000000022</v>
      </c>
      <c r="K107" s="381">
        <f>K92-K106</f>
        <v>379386.30000000005</v>
      </c>
      <c r="L107" s="198">
        <f>L92-L106</f>
        <v>343652.89999999991</v>
      </c>
      <c r="M107" s="198">
        <f>M92-M106</f>
        <v>343652.89999999991</v>
      </c>
      <c r="N107" s="198">
        <f>N92-N106</f>
        <v>343652.89999999991</v>
      </c>
      <c r="O107" s="198"/>
      <c r="P107" s="198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21"/>
      <c r="AH107" s="221"/>
      <c r="AI107" s="221"/>
      <c r="AJ107" s="221"/>
      <c r="AK107" s="221"/>
      <c r="AL107" s="221"/>
      <c r="AM107" s="221"/>
      <c r="AN107" s="221"/>
      <c r="AO107" s="221"/>
      <c r="AP107" s="221"/>
      <c r="AQ107" s="221"/>
      <c r="AR107" s="221"/>
      <c r="AS107" s="221"/>
      <c r="AT107" s="221"/>
      <c r="AU107" s="221"/>
      <c r="AV107" s="221"/>
      <c r="AW107" s="221"/>
      <c r="AX107" s="221"/>
      <c r="AY107" s="221"/>
      <c r="AZ107" s="221"/>
      <c r="BA107" s="221"/>
      <c r="BB107" s="221"/>
      <c r="BC107" s="221"/>
      <c r="BD107" s="221"/>
      <c r="BE107" s="221"/>
      <c r="BF107" s="221"/>
      <c r="BG107" s="221"/>
      <c r="BH107" s="221"/>
      <c r="BI107" s="221"/>
      <c r="BJ107" s="221"/>
      <c r="BK107" s="221"/>
      <c r="BL107" s="221"/>
      <c r="BM107" s="221"/>
      <c r="BN107" s="221"/>
      <c r="BO107" s="221"/>
      <c r="BP107" s="221"/>
      <c r="BQ107" s="221"/>
      <c r="BR107" s="221"/>
      <c r="BS107" s="221"/>
      <c r="BT107" s="239"/>
      <c r="BU107" s="239"/>
      <c r="BV107" s="239"/>
      <c r="BW107" s="239"/>
      <c r="BX107" s="239"/>
      <c r="BY107" s="239"/>
      <c r="BZ107" s="239"/>
      <c r="CA107" s="239"/>
      <c r="CB107" s="239"/>
      <c r="CC107" s="239"/>
      <c r="CD107" s="239"/>
      <c r="CE107" s="239"/>
      <c r="CF107" s="239"/>
      <c r="CG107" s="239"/>
      <c r="CH107" s="239"/>
      <c r="CI107" s="239"/>
      <c r="CJ107" s="239"/>
      <c r="CK107" s="239"/>
      <c r="CL107" s="239"/>
      <c r="CM107" s="239"/>
      <c r="CN107" s="239"/>
      <c r="CO107" s="239"/>
      <c r="CP107" s="239"/>
      <c r="CQ107" s="239"/>
      <c r="CR107" s="239"/>
      <c r="CS107" s="239"/>
      <c r="CT107" s="239"/>
      <c r="CU107" s="239"/>
      <c r="CV107" s="239"/>
      <c r="CW107" s="239"/>
      <c r="CX107" s="239"/>
      <c r="CY107" s="239"/>
      <c r="CZ107" s="239"/>
      <c r="DA107" s="239"/>
      <c r="DB107" s="239"/>
      <c r="DC107" s="239"/>
      <c r="DD107" s="239"/>
      <c r="DE107" s="239"/>
      <c r="DF107" s="239"/>
      <c r="DG107" s="239"/>
      <c r="DH107" s="239"/>
      <c r="DI107" s="239"/>
      <c r="DJ107" s="239"/>
      <c r="DK107" s="239"/>
      <c r="DL107" s="239"/>
      <c r="DM107" s="239"/>
      <c r="DN107" s="239"/>
      <c r="DO107" s="239"/>
      <c r="DP107" s="239"/>
      <c r="DQ107" s="239"/>
      <c r="DR107" s="239"/>
      <c r="DS107" s="239"/>
      <c r="DT107" s="239"/>
      <c r="DU107" s="239"/>
      <c r="DV107" s="239"/>
      <c r="DW107" s="239"/>
      <c r="DX107" s="239"/>
      <c r="DY107" s="239"/>
      <c r="DZ107" s="239"/>
      <c r="EA107" s="239"/>
      <c r="EB107" s="239"/>
      <c r="EC107" s="239"/>
      <c r="ED107" s="239"/>
      <c r="EE107" s="239"/>
      <c r="EF107" s="239"/>
      <c r="EG107" s="239"/>
      <c r="EH107" s="239"/>
      <c r="EI107" s="239"/>
      <c r="EJ107" s="239"/>
      <c r="EK107" s="239"/>
      <c r="EL107" s="239"/>
      <c r="EM107" s="239"/>
      <c r="EN107" s="239"/>
      <c r="EO107" s="239"/>
      <c r="EP107" s="239"/>
      <c r="EQ107" s="239"/>
      <c r="ER107" s="239"/>
      <c r="ES107" s="239"/>
      <c r="ET107" s="239"/>
      <c r="EU107" s="239"/>
      <c r="EV107" s="239"/>
      <c r="EW107" s="239"/>
      <c r="EX107" s="239"/>
      <c r="EY107" s="239"/>
      <c r="EZ107" s="239"/>
      <c r="FA107" s="239"/>
      <c r="FB107" s="239"/>
      <c r="FC107" s="239"/>
      <c r="FD107" s="239"/>
      <c r="FE107" s="239"/>
      <c r="FF107" s="239"/>
      <c r="FG107" s="239"/>
      <c r="FH107" s="239"/>
      <c r="FI107" s="239"/>
      <c r="FJ107" s="239"/>
      <c r="FK107" s="239"/>
      <c r="FL107" s="239"/>
      <c r="FM107" s="239"/>
      <c r="FN107" s="239"/>
      <c r="FO107" s="239"/>
      <c r="FP107" s="239"/>
      <c r="FQ107" s="239"/>
      <c r="FR107" s="239"/>
      <c r="FS107" s="239"/>
      <c r="FT107" s="239"/>
      <c r="FU107" s="239"/>
      <c r="FV107" s="239"/>
      <c r="FW107" s="239"/>
      <c r="FX107" s="239"/>
      <c r="FY107" s="239"/>
      <c r="FZ107" s="239"/>
      <c r="GA107" s="239"/>
      <c r="GB107" s="239"/>
      <c r="GC107" s="239"/>
      <c r="GD107" s="239"/>
      <c r="GE107" s="239"/>
      <c r="GF107" s="239"/>
      <c r="GG107" s="239"/>
      <c r="GH107" s="239"/>
      <c r="GI107" s="239"/>
      <c r="GJ107" s="239"/>
      <c r="GK107" s="239"/>
      <c r="GL107" s="239"/>
      <c r="GM107" s="239"/>
      <c r="GN107" s="239"/>
      <c r="GO107" s="239"/>
      <c r="GP107" s="239"/>
      <c r="GQ107" s="239"/>
      <c r="GR107" s="239"/>
      <c r="GS107" s="239"/>
      <c r="GT107" s="239"/>
      <c r="GU107" s="239"/>
      <c r="GV107" s="239"/>
      <c r="GW107" s="239"/>
      <c r="GX107" s="239"/>
      <c r="GY107" s="239"/>
      <c r="GZ107" s="239"/>
      <c r="HA107" s="239"/>
      <c r="HB107" s="239"/>
      <c r="HC107" s="239"/>
      <c r="HD107" s="239"/>
      <c r="HE107" s="239"/>
      <c r="HF107" s="239"/>
      <c r="HG107" s="239"/>
      <c r="HH107" s="239"/>
      <c r="HI107" s="239"/>
      <c r="HJ107" s="239"/>
      <c r="HK107" s="239"/>
      <c r="HL107" s="239"/>
      <c r="HM107" s="239"/>
      <c r="HN107" s="239"/>
      <c r="HO107" s="239"/>
      <c r="HP107" s="239"/>
      <c r="HQ107" s="239"/>
      <c r="HR107" s="239"/>
      <c r="HS107" s="239"/>
      <c r="HT107" s="239"/>
      <c r="HU107" s="239"/>
      <c r="HV107" s="239"/>
      <c r="HW107" s="239"/>
      <c r="HX107" s="239"/>
      <c r="HY107" s="239"/>
      <c r="HZ107" s="239"/>
      <c r="IA107" s="239"/>
      <c r="IB107" s="239"/>
      <c r="IC107" s="239"/>
      <c r="ID107" s="239"/>
      <c r="IE107" s="239"/>
      <c r="IF107" s="239"/>
      <c r="IG107" s="239"/>
      <c r="IH107" s="239"/>
      <c r="II107" s="239"/>
      <c r="IJ107" s="239"/>
      <c r="IK107" s="239"/>
      <c r="IL107" s="239"/>
      <c r="IM107" s="239"/>
      <c r="IN107" s="239"/>
      <c r="IO107" s="239"/>
      <c r="IP107" s="239"/>
      <c r="IQ107" s="239"/>
      <c r="IR107" s="239"/>
      <c r="IS107" s="239"/>
      <c r="IT107" s="239"/>
      <c r="IU107" s="239"/>
      <c r="IV107" s="239"/>
      <c r="IW107" s="239"/>
      <c r="IX107" s="239"/>
    </row>
    <row r="108" spans="1:258" x14ac:dyDescent="0.3">
      <c r="A108" s="212"/>
      <c r="B108" s="213"/>
      <c r="C108" s="220"/>
      <c r="D108" s="220"/>
      <c r="E108" s="220"/>
      <c r="F108" s="220"/>
      <c r="G108" s="220"/>
      <c r="L108" s="198">
        <f>L103-L97</f>
        <v>0</v>
      </c>
      <c r="M108" s="198">
        <f t="shared" ref="M108:N108" si="25">M103-M97</f>
        <v>0</v>
      </c>
      <c r="N108" s="198">
        <f t="shared" si="25"/>
        <v>0</v>
      </c>
      <c r="P108" s="198"/>
    </row>
    <row r="109" spans="1:258" x14ac:dyDescent="0.3">
      <c r="A109" s="212"/>
      <c r="B109" s="213"/>
      <c r="C109" s="220"/>
      <c r="D109" s="220"/>
      <c r="E109" s="220"/>
      <c r="F109" s="220"/>
      <c r="G109" s="220"/>
      <c r="P109" s="198"/>
    </row>
    <row r="110" spans="1:258" x14ac:dyDescent="0.3">
      <c r="A110" s="212"/>
      <c r="D110" s="224"/>
      <c r="E110" s="224"/>
      <c r="F110" s="224"/>
      <c r="G110" s="224"/>
      <c r="H110" s="225"/>
      <c r="I110" s="225"/>
      <c r="J110" s="282"/>
      <c r="K110" s="394"/>
      <c r="L110" s="225"/>
      <c r="M110" s="225"/>
      <c r="N110" s="225"/>
      <c r="O110" s="115"/>
    </row>
    <row r="111" spans="1:258" x14ac:dyDescent="0.3">
      <c r="A111" s="212"/>
      <c r="D111" s="224"/>
      <c r="E111" s="224"/>
      <c r="F111" s="224"/>
      <c r="G111" s="224"/>
      <c r="H111" s="226"/>
      <c r="I111" s="226"/>
      <c r="J111" s="283"/>
      <c r="K111" s="395"/>
      <c r="L111" s="226"/>
      <c r="M111" s="226"/>
      <c r="N111" s="226"/>
      <c r="O111" s="116"/>
    </row>
    <row r="112" spans="1:258" x14ac:dyDescent="0.3">
      <c r="A112" s="212"/>
      <c r="D112" s="224"/>
      <c r="E112" s="224"/>
      <c r="F112" s="224"/>
      <c r="G112" s="224"/>
      <c r="H112" s="225"/>
      <c r="I112" s="225"/>
      <c r="J112" s="282"/>
      <c r="K112" s="394"/>
      <c r="L112" s="225"/>
      <c r="M112" s="225"/>
      <c r="N112" s="225"/>
      <c r="O112" s="108"/>
    </row>
    <row r="113" spans="1:15" x14ac:dyDescent="0.3">
      <c r="A113" s="212"/>
      <c r="B113" s="227"/>
      <c r="C113" s="227"/>
      <c r="D113" s="224"/>
      <c r="E113" s="224"/>
      <c r="F113" s="224"/>
      <c r="G113" s="224"/>
      <c r="H113" s="225"/>
      <c r="I113" s="225"/>
      <c r="J113" s="282"/>
      <c r="K113" s="394"/>
      <c r="L113" s="225"/>
      <c r="M113" s="225"/>
      <c r="N113" s="225"/>
      <c r="O113" s="108"/>
    </row>
    <row r="114" spans="1:15" x14ac:dyDescent="0.3">
      <c r="A114" s="212"/>
      <c r="B114" s="228"/>
      <c r="C114" s="229"/>
      <c r="D114" s="224"/>
      <c r="E114" s="224"/>
      <c r="F114" s="224"/>
      <c r="G114" s="224"/>
      <c r="H114" s="225"/>
      <c r="I114" s="221"/>
      <c r="J114" s="281"/>
      <c r="K114" s="393"/>
      <c r="L114" s="221"/>
      <c r="M114" s="221"/>
      <c r="N114" s="221"/>
      <c r="O114" s="108"/>
    </row>
    <row r="115" spans="1:15" x14ac:dyDescent="0.3">
      <c r="A115" s="212"/>
      <c r="B115" s="228"/>
      <c r="C115" s="229"/>
      <c r="D115" s="224"/>
      <c r="E115" s="224"/>
      <c r="F115" s="224"/>
      <c r="G115" s="224"/>
      <c r="H115" s="225"/>
      <c r="I115" s="221"/>
      <c r="J115" s="281"/>
      <c r="K115" s="393"/>
      <c r="L115" s="221"/>
      <c r="M115" s="221"/>
      <c r="N115" s="221"/>
      <c r="O115" s="108"/>
    </row>
    <row r="116" spans="1:15" x14ac:dyDescent="0.3">
      <c r="A116" s="212"/>
      <c r="B116" s="228"/>
      <c r="C116" s="229"/>
      <c r="D116" s="224"/>
      <c r="E116" s="224"/>
      <c r="F116" s="224"/>
      <c r="G116" s="224"/>
      <c r="H116" s="225"/>
      <c r="I116" s="221"/>
      <c r="J116" s="281"/>
      <c r="K116" s="393"/>
      <c r="L116" s="221"/>
      <c r="M116" s="221"/>
      <c r="N116" s="221"/>
      <c r="O116" s="108"/>
    </row>
    <row r="117" spans="1:15" x14ac:dyDescent="0.3">
      <c r="A117" s="212"/>
      <c r="B117" s="230"/>
      <c r="C117" s="231"/>
      <c r="D117" s="224"/>
      <c r="E117" s="224"/>
      <c r="F117" s="224"/>
      <c r="G117" s="224"/>
      <c r="H117" s="225"/>
      <c r="I117" s="221"/>
      <c r="J117" s="281"/>
      <c r="K117" s="393"/>
      <c r="L117" s="221"/>
      <c r="M117" s="221"/>
      <c r="N117" s="221"/>
      <c r="O117" s="108"/>
    </row>
    <row r="118" spans="1:15" x14ac:dyDescent="0.3">
      <c r="A118" s="212"/>
      <c r="D118" s="224"/>
      <c r="E118" s="224"/>
      <c r="F118" s="224"/>
      <c r="G118" s="224"/>
      <c r="H118" s="225"/>
      <c r="I118" s="221"/>
      <c r="J118" s="281"/>
      <c r="K118" s="393"/>
      <c r="L118" s="221"/>
      <c r="M118" s="221"/>
      <c r="N118" s="221"/>
      <c r="O118" s="108"/>
    </row>
    <row r="119" spans="1:15" x14ac:dyDescent="0.3">
      <c r="A119" s="212"/>
      <c r="D119" s="224"/>
      <c r="E119" s="224"/>
      <c r="F119" s="224"/>
      <c r="G119" s="224"/>
      <c r="H119" s="221"/>
      <c r="I119" s="221"/>
      <c r="J119" s="281"/>
      <c r="K119" s="393"/>
      <c r="L119" s="221"/>
      <c r="M119" s="221"/>
      <c r="N119" s="221"/>
      <c r="O119" s="108"/>
    </row>
    <row r="120" spans="1:15" x14ac:dyDescent="0.3">
      <c r="A120" s="212"/>
      <c r="D120" s="224"/>
      <c r="E120" s="224"/>
      <c r="F120" s="224"/>
      <c r="G120" s="224"/>
      <c r="H120" s="221"/>
      <c r="I120" s="221"/>
      <c r="J120" s="281"/>
      <c r="K120" s="393"/>
      <c r="L120" s="221"/>
      <c r="M120" s="221"/>
      <c r="N120" s="221"/>
      <c r="O120" s="108"/>
    </row>
    <row r="121" spans="1:15" x14ac:dyDescent="0.3">
      <c r="A121" s="212"/>
      <c r="D121" s="224"/>
      <c r="E121" s="224"/>
      <c r="F121" s="224"/>
      <c r="G121" s="224"/>
      <c r="H121" s="221"/>
      <c r="I121" s="221"/>
      <c r="J121" s="281"/>
      <c r="K121" s="393"/>
      <c r="L121" s="221"/>
      <c r="M121" s="221"/>
      <c r="N121" s="221"/>
      <c r="O121" s="108"/>
    </row>
    <row r="122" spans="1:15" x14ac:dyDescent="0.3">
      <c r="A122" s="212"/>
      <c r="D122" s="224"/>
      <c r="E122" s="224"/>
      <c r="F122" s="224"/>
      <c r="G122" s="224"/>
      <c r="H122" s="221"/>
      <c r="I122" s="221"/>
      <c r="J122" s="281"/>
      <c r="K122" s="393"/>
      <c r="L122" s="221"/>
      <c r="M122" s="221"/>
      <c r="N122" s="221"/>
      <c r="O122" s="108"/>
    </row>
    <row r="123" spans="1:15" x14ac:dyDescent="0.3">
      <c r="A123" s="212"/>
      <c r="D123" s="224"/>
      <c r="E123" s="224"/>
      <c r="F123" s="224"/>
      <c r="G123" s="224"/>
      <c r="H123" s="221"/>
      <c r="I123" s="221"/>
      <c r="J123" s="281"/>
      <c r="K123" s="393"/>
      <c r="L123" s="221"/>
      <c r="M123" s="221"/>
      <c r="N123" s="221"/>
      <c r="O123" s="108"/>
    </row>
    <row r="124" spans="1:15" x14ac:dyDescent="0.3">
      <c r="A124" s="212"/>
      <c r="D124" s="224"/>
      <c r="E124" s="224"/>
      <c r="F124" s="224"/>
      <c r="G124" s="224"/>
      <c r="H124" s="221"/>
      <c r="I124" s="221"/>
      <c r="J124" s="281"/>
      <c r="K124" s="393"/>
      <c r="L124" s="221"/>
      <c r="M124" s="221"/>
      <c r="N124" s="221"/>
      <c r="O124" s="108"/>
    </row>
    <row r="125" spans="1:15" x14ac:dyDescent="0.3">
      <c r="A125" s="212"/>
      <c r="D125" s="224"/>
      <c r="E125" s="224"/>
      <c r="F125" s="224"/>
      <c r="G125" s="224"/>
      <c r="H125" s="221"/>
      <c r="I125" s="221"/>
      <c r="J125" s="281"/>
      <c r="K125" s="393"/>
      <c r="L125" s="221"/>
      <c r="M125" s="221"/>
      <c r="N125" s="221"/>
      <c r="O125" s="108"/>
    </row>
    <row r="126" spans="1:15" x14ac:dyDescent="0.3">
      <c r="A126" s="212"/>
      <c r="D126" s="224"/>
      <c r="E126" s="224"/>
      <c r="F126" s="224"/>
      <c r="G126" s="224"/>
      <c r="H126" s="221"/>
      <c r="I126" s="221"/>
      <c r="J126" s="281"/>
      <c r="K126" s="393"/>
      <c r="L126" s="221"/>
      <c r="M126" s="221"/>
      <c r="N126" s="221"/>
      <c r="O126" s="108"/>
    </row>
    <row r="127" spans="1:15" x14ac:dyDescent="0.3">
      <c r="A127" s="212"/>
      <c r="D127" s="224"/>
      <c r="E127" s="224"/>
      <c r="F127" s="224"/>
      <c r="G127" s="224"/>
      <c r="H127" s="221"/>
      <c r="I127" s="221"/>
      <c r="J127" s="281"/>
      <c r="K127" s="393"/>
      <c r="L127" s="221"/>
      <c r="M127" s="221"/>
      <c r="N127" s="221"/>
      <c r="O127" s="108"/>
    </row>
    <row r="128" spans="1:15" x14ac:dyDescent="0.3">
      <c r="A128" s="212"/>
      <c r="D128" s="224"/>
      <c r="E128" s="224"/>
      <c r="F128" s="224"/>
      <c r="G128" s="224"/>
      <c r="H128" s="221"/>
      <c r="I128" s="221"/>
      <c r="J128" s="281"/>
      <c r="K128" s="393"/>
      <c r="L128" s="221"/>
      <c r="M128" s="221"/>
      <c r="N128" s="221"/>
      <c r="O128" s="108"/>
    </row>
    <row r="129" spans="1:15" x14ac:dyDescent="0.3">
      <c r="A129" s="212"/>
      <c r="D129" s="224"/>
      <c r="E129" s="224"/>
      <c r="F129" s="224"/>
      <c r="G129" s="224"/>
      <c r="H129" s="221"/>
      <c r="I129" s="221"/>
      <c r="J129" s="281"/>
      <c r="K129" s="393"/>
      <c r="L129" s="221"/>
      <c r="M129" s="221"/>
      <c r="N129" s="221"/>
      <c r="O129" s="108"/>
    </row>
    <row r="130" spans="1:15" x14ac:dyDescent="0.3">
      <c r="A130" s="212"/>
      <c r="D130" s="224"/>
      <c r="E130" s="224"/>
      <c r="F130" s="224"/>
      <c r="G130" s="224"/>
      <c r="H130" s="221"/>
      <c r="I130" s="221"/>
      <c r="J130" s="281"/>
      <c r="K130" s="393"/>
      <c r="L130" s="221"/>
      <c r="M130" s="221"/>
      <c r="N130" s="221"/>
      <c r="O130" s="108"/>
    </row>
  </sheetData>
  <autoFilter ref="A6:S97"/>
  <mergeCells count="79">
    <mergeCell ref="P61:P62"/>
    <mergeCell ref="P59:P60"/>
    <mergeCell ref="A42:A43"/>
    <mergeCell ref="B42:B43"/>
    <mergeCell ref="C42:C43"/>
    <mergeCell ref="P42:P43"/>
    <mergeCell ref="A57:A58"/>
    <mergeCell ref="P57:P58"/>
    <mergeCell ref="F51:F52"/>
    <mergeCell ref="P51:P52"/>
    <mergeCell ref="C97:G97"/>
    <mergeCell ref="B100:P100"/>
    <mergeCell ref="C101:G101"/>
    <mergeCell ref="C102:G102"/>
    <mergeCell ref="C103:G103"/>
    <mergeCell ref="A92:B92"/>
    <mergeCell ref="B93:P93"/>
    <mergeCell ref="C94:G94"/>
    <mergeCell ref="C95:G95"/>
    <mergeCell ref="C96:G96"/>
    <mergeCell ref="A76:G76"/>
    <mergeCell ref="A87:P87"/>
    <mergeCell ref="A88:A91"/>
    <mergeCell ref="B88:B91"/>
    <mergeCell ref="C88:C91"/>
    <mergeCell ref="D88:D91"/>
    <mergeCell ref="E88:E91"/>
    <mergeCell ref="F88:F91"/>
    <mergeCell ref="P88:P91"/>
    <mergeCell ref="P77:P82"/>
    <mergeCell ref="A68:G68"/>
    <mergeCell ref="P71:P72"/>
    <mergeCell ref="A47:A48"/>
    <mergeCell ref="B47:B48"/>
    <mergeCell ref="C47:C48"/>
    <mergeCell ref="D47:D48"/>
    <mergeCell ref="E47:E48"/>
    <mergeCell ref="F47:F48"/>
    <mergeCell ref="G47:G48"/>
    <mergeCell ref="A51:A52"/>
    <mergeCell ref="B51:B52"/>
    <mergeCell ref="C51:C52"/>
    <mergeCell ref="P47:P49"/>
    <mergeCell ref="P53:P54"/>
    <mergeCell ref="D51:D52"/>
    <mergeCell ref="E51:E52"/>
    <mergeCell ref="P40:P41"/>
    <mergeCell ref="A44:A46"/>
    <mergeCell ref="B44:B46"/>
    <mergeCell ref="C44:C46"/>
    <mergeCell ref="D44:D46"/>
    <mergeCell ref="E44:E46"/>
    <mergeCell ref="F44:F46"/>
    <mergeCell ref="P44:P46"/>
    <mergeCell ref="O4:O6"/>
    <mergeCell ref="A7:P7"/>
    <mergeCell ref="A8:P8"/>
    <mergeCell ref="P25:P32"/>
    <mergeCell ref="P38:P39"/>
    <mergeCell ref="P9:P15"/>
    <mergeCell ref="P19:P20"/>
    <mergeCell ref="P21:P22"/>
    <mergeCell ref="N4:N5"/>
    <mergeCell ref="P74:P75"/>
    <mergeCell ref="P55:P56"/>
    <mergeCell ref="O1:P1"/>
    <mergeCell ref="A2:P2"/>
    <mergeCell ref="A3:A6"/>
    <mergeCell ref="B3:B6"/>
    <mergeCell ref="C3:C6"/>
    <mergeCell ref="D3:G5"/>
    <mergeCell ref="H3:O3"/>
    <mergeCell ref="P3:P6"/>
    <mergeCell ref="H4:H5"/>
    <mergeCell ref="I4:I5"/>
    <mergeCell ref="J4:J5"/>
    <mergeCell ref="K4:K5"/>
    <mergeCell ref="L4:L5"/>
    <mergeCell ref="M4:M5"/>
  </mergeCells>
  <printOptions gridLines="1"/>
  <pageMargins left="0.23611111111111102" right="0.23611111111111102" top="0.78750000000000009" bottom="0" header="0.51180555555555496" footer="0.51180555555555496"/>
  <pageSetup paperSize="9" scale="43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7"/>
  <sheetViews>
    <sheetView view="pageBreakPreview" zoomScale="110" zoomScaleNormal="89" zoomScaleSheetLayoutView="110" workbookViewId="0">
      <selection activeCell="D1" sqref="D1:H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8" width="11.7109375" style="2" customWidth="1"/>
    <col min="9" max="11" width="12.28515625" style="2" customWidth="1"/>
    <col min="12" max="257" width="9.140625" style="2"/>
  </cols>
  <sheetData>
    <row r="1" spans="1:11" ht="47.25" customHeight="1" x14ac:dyDescent="0.25">
      <c r="A1" s="4"/>
      <c r="B1" s="5"/>
      <c r="C1" s="6"/>
      <c r="D1" s="547" t="s">
        <v>605</v>
      </c>
      <c r="E1" s="547"/>
      <c r="F1" s="547"/>
      <c r="G1" s="547"/>
      <c r="H1" s="547"/>
    </row>
    <row r="2" spans="1:11" ht="37.5" customHeight="1" x14ac:dyDescent="0.25">
      <c r="A2" s="494" t="s">
        <v>209</v>
      </c>
      <c r="B2" s="494"/>
      <c r="C2" s="494"/>
      <c r="D2" s="494"/>
      <c r="E2" s="440"/>
      <c r="F2" s="440"/>
      <c r="G2" s="440"/>
      <c r="H2" s="440"/>
    </row>
    <row r="3" spans="1:11" ht="37.5" customHeight="1" x14ac:dyDescent="0.25">
      <c r="A3" s="437" t="s">
        <v>1</v>
      </c>
      <c r="B3" s="439" t="s">
        <v>210</v>
      </c>
      <c r="C3" s="438" t="s">
        <v>3</v>
      </c>
      <c r="D3" s="439" t="s">
        <v>211</v>
      </c>
      <c r="E3" s="441" t="s">
        <v>361</v>
      </c>
      <c r="F3" s="442"/>
      <c r="G3" s="442"/>
      <c r="H3" s="442"/>
      <c r="I3" s="442"/>
      <c r="J3" s="442"/>
      <c r="K3" s="548"/>
    </row>
    <row r="4" spans="1:11" ht="78.75" customHeight="1" x14ac:dyDescent="0.25">
      <c r="A4" s="437"/>
      <c r="B4" s="439"/>
      <c r="C4" s="438"/>
      <c r="D4" s="438"/>
      <c r="E4" s="104" t="str">
        <f>'Мероприятия подпрограммы 1'!H4:H5</f>
        <v>год предшедствующий отчетному</v>
      </c>
      <c r="F4" s="104" t="str">
        <f>'!!!Мероприятия подпрограммы 2'!I4:I5</f>
        <v>Текущий  финансовый год</v>
      </c>
      <c r="G4" s="104" t="str">
        <f>'!!!Мероприятия подпрограммы 2'!J4:J5</f>
        <v>Отчетный финансовый год</v>
      </c>
      <c r="H4" s="104" t="str">
        <f>'!!!Мероприятия подпрограммы 2'!K4:K5</f>
        <v>Текущий финансовый год</v>
      </c>
      <c r="I4" s="104" t="str">
        <f>'!!!Мероприятия подпрограммы 2'!L4:L5</f>
        <v>Очередной финансовый год</v>
      </c>
      <c r="J4" s="104" t="str">
        <f>'!!!Мероприятия подпрограммы 2'!M4:M5</f>
        <v>Первый год планового периода</v>
      </c>
      <c r="K4" s="396" t="str">
        <f>'Показатели подпрограммы 1'!J4</f>
        <v>Второй год планового периода</v>
      </c>
    </row>
    <row r="5" spans="1:11" ht="25.5" customHeight="1" x14ac:dyDescent="0.25">
      <c r="A5" s="437"/>
      <c r="B5" s="439"/>
      <c r="C5" s="438"/>
      <c r="D5" s="438"/>
      <c r="E5" s="495">
        <v>2022</v>
      </c>
      <c r="F5" s="495"/>
      <c r="G5" s="495">
        <v>2023</v>
      </c>
      <c r="H5" s="495">
        <v>2024</v>
      </c>
      <c r="I5" s="465">
        <v>2025</v>
      </c>
      <c r="J5" s="465">
        <v>2026</v>
      </c>
      <c r="K5" s="465">
        <v>2027</v>
      </c>
    </row>
    <row r="6" spans="1:11" ht="25.5" customHeight="1" x14ac:dyDescent="0.25">
      <c r="A6" s="437"/>
      <c r="B6" s="439"/>
      <c r="C6" s="438"/>
      <c r="D6" s="438"/>
      <c r="E6" s="496"/>
      <c r="F6" s="496"/>
      <c r="G6" s="496"/>
      <c r="H6" s="496"/>
      <c r="I6" s="465"/>
      <c r="J6" s="465"/>
      <c r="K6" s="465"/>
    </row>
    <row r="7" spans="1:11" ht="10.5" customHeight="1" x14ac:dyDescent="0.25">
      <c r="A7" s="437"/>
      <c r="B7" s="439"/>
      <c r="C7" s="438"/>
      <c r="D7" s="438"/>
      <c r="E7" s="497"/>
      <c r="F7" s="497"/>
      <c r="G7" s="497"/>
      <c r="H7" s="497"/>
      <c r="I7" s="465"/>
      <c r="J7" s="465"/>
      <c r="K7" s="465"/>
    </row>
    <row r="8" spans="1:11" ht="33.75" customHeight="1" x14ac:dyDescent="0.25">
      <c r="A8" s="446" t="s">
        <v>363</v>
      </c>
      <c r="B8" s="446"/>
      <c r="C8" s="446"/>
      <c r="D8" s="446"/>
      <c r="E8" s="446"/>
      <c r="F8" s="446"/>
      <c r="G8" s="446"/>
      <c r="H8" s="446"/>
      <c r="I8" s="446"/>
    </row>
    <row r="9" spans="1:11" ht="57.75" customHeight="1" x14ac:dyDescent="0.25">
      <c r="A9" s="544" t="s">
        <v>364</v>
      </c>
      <c r="B9" s="544"/>
      <c r="C9" s="544"/>
      <c r="D9" s="544"/>
      <c r="E9" s="544"/>
      <c r="F9" s="544"/>
      <c r="G9" s="544"/>
      <c r="H9" s="544"/>
      <c r="I9" s="544"/>
    </row>
    <row r="10" spans="1:11" ht="65.25" customHeight="1" x14ac:dyDescent="0.25">
      <c r="A10" s="11" t="s">
        <v>57</v>
      </c>
      <c r="B10" s="17" t="s">
        <v>58</v>
      </c>
      <c r="C10" s="8" t="s">
        <v>15</v>
      </c>
      <c r="D10" s="9" t="s">
        <v>215</v>
      </c>
      <c r="E10" s="8">
        <v>17</v>
      </c>
      <c r="F10" s="8"/>
      <c r="G10" s="8">
        <v>17</v>
      </c>
      <c r="H10" s="8">
        <v>17</v>
      </c>
      <c r="I10" s="8">
        <v>17</v>
      </c>
      <c r="J10" s="253">
        <v>17</v>
      </c>
      <c r="K10" s="377">
        <v>17</v>
      </c>
    </row>
    <row r="11" spans="1:11" ht="33.75" customHeight="1" x14ac:dyDescent="0.25">
      <c r="A11" s="36" t="s">
        <v>365</v>
      </c>
      <c r="B11" s="37"/>
      <c r="C11" s="37"/>
      <c r="D11" s="37"/>
      <c r="E11" s="37"/>
      <c r="F11" s="37"/>
      <c r="G11" s="37"/>
      <c r="H11" s="38"/>
    </row>
    <row r="12" spans="1:11" ht="33.75" customHeight="1" x14ac:dyDescent="0.25">
      <c r="A12" s="427" t="s">
        <v>30</v>
      </c>
      <c r="B12" s="430" t="s">
        <v>60</v>
      </c>
      <c r="C12" s="315" t="s">
        <v>15</v>
      </c>
      <c r="D12" s="426" t="s">
        <v>215</v>
      </c>
      <c r="E12" s="315">
        <v>41</v>
      </c>
      <c r="F12" s="315"/>
      <c r="G12" s="315">
        <v>43</v>
      </c>
      <c r="H12" s="315">
        <v>45</v>
      </c>
      <c r="I12" s="315">
        <v>45</v>
      </c>
      <c r="J12" s="315">
        <v>45</v>
      </c>
      <c r="K12" s="315">
        <v>45</v>
      </c>
    </row>
    <row r="13" spans="1:11" ht="57.75" customHeight="1" x14ac:dyDescent="0.25">
      <c r="A13" s="431" t="s">
        <v>598</v>
      </c>
      <c r="B13" s="432" t="s">
        <v>599</v>
      </c>
      <c r="C13" s="433" t="s">
        <v>68</v>
      </c>
      <c r="D13" s="434" t="s">
        <v>215</v>
      </c>
      <c r="E13" s="435">
        <v>0</v>
      </c>
      <c r="F13" s="435"/>
      <c r="G13" s="435">
        <v>0</v>
      </c>
      <c r="H13" s="435">
        <v>2</v>
      </c>
      <c r="I13" s="435">
        <v>2</v>
      </c>
      <c r="J13" s="435">
        <v>2</v>
      </c>
      <c r="K13" s="435">
        <v>2</v>
      </c>
    </row>
    <row r="14" spans="1:11" s="27" customFormat="1" ht="23.25" customHeight="1" x14ac:dyDescent="0.2">
      <c r="A14" s="545" t="s">
        <v>366</v>
      </c>
      <c r="B14" s="546"/>
      <c r="C14" s="546"/>
      <c r="D14" s="546"/>
      <c r="E14" s="546"/>
      <c r="F14" s="546"/>
      <c r="G14" s="546"/>
      <c r="H14" s="546"/>
      <c r="I14" s="546"/>
      <c r="J14" s="546"/>
      <c r="K14" s="546"/>
    </row>
    <row r="15" spans="1:11" s="50" customFormat="1" ht="52.5" customHeight="1" x14ac:dyDescent="0.2">
      <c r="A15" s="11" t="s">
        <v>62</v>
      </c>
      <c r="B15" s="17" t="s">
        <v>367</v>
      </c>
      <c r="C15" s="8" t="s">
        <v>15</v>
      </c>
      <c r="D15" s="9" t="s">
        <v>215</v>
      </c>
      <c r="E15" s="8">
        <v>29</v>
      </c>
      <c r="F15" s="8"/>
      <c r="G15" s="8">
        <v>31</v>
      </c>
      <c r="H15" s="8">
        <v>33</v>
      </c>
      <c r="I15" s="8">
        <v>33</v>
      </c>
      <c r="J15" s="253">
        <v>33</v>
      </c>
      <c r="K15" s="377">
        <v>33</v>
      </c>
    </row>
    <row r="17" spans="2:4" x14ac:dyDescent="0.25">
      <c r="B17" s="2" t="s">
        <v>86</v>
      </c>
      <c r="C17" s="50"/>
      <c r="D17" s="50"/>
    </row>
  </sheetData>
  <mergeCells count="17">
    <mergeCell ref="E3:K3"/>
    <mergeCell ref="A8:I8"/>
    <mergeCell ref="A9:I9"/>
    <mergeCell ref="I5:I7"/>
    <mergeCell ref="A14:K14"/>
    <mergeCell ref="D1:H1"/>
    <mergeCell ref="A2:H2"/>
    <mergeCell ref="A3:A7"/>
    <mergeCell ref="B3:B7"/>
    <mergeCell ref="C3:C7"/>
    <mergeCell ref="D3:D7"/>
    <mergeCell ref="E5:E7"/>
    <mergeCell ref="F5:F7"/>
    <mergeCell ref="G5:G7"/>
    <mergeCell ref="H5:H7"/>
    <mergeCell ref="J5:J7"/>
    <mergeCell ref="K5:K7"/>
  </mergeCells>
  <printOptions gridLines="1"/>
  <pageMargins left="0.51180555555555496" right="0.31527777777777799" top="0.55138888888888904" bottom="0.35416666666666702" header="0.51180555555555496" footer="0.51180555555555496"/>
  <pageSetup paperSize="9" scale="7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20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Лист3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Admin</cp:lastModifiedBy>
  <cp:revision>6</cp:revision>
  <cp:lastPrinted>2024-11-20T16:28:11Z</cp:lastPrinted>
  <dcterms:created xsi:type="dcterms:W3CDTF">2005-05-23T12:57:53Z</dcterms:created>
  <dcterms:modified xsi:type="dcterms:W3CDTF">2025-01-21T07:24:25Z</dcterms:modified>
  <dc:language>en-US</dc:language>
</cp:coreProperties>
</file>