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 firstSheet="9" activeTab="13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</sheets>
  <definedNames>
    <definedName name="_xlnm._FilterDatabase" localSheetId="3" hidden="1">'КАИП '!$A$5:$J$5</definedName>
    <definedName name="_xlnm._FilterDatabase" localSheetId="7" hidden="1">'Мероприятия подпрограммы 1'!$A$6:$R$92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1'!$A$6:$R$87</definedName>
    <definedName name="Z_2715DACA_7FC2_4162_875B_92B3FB82D8B1__wvu_FilterData" localSheetId="7">'Мероприятия подпрограммы 1'!$A$6:$R$87</definedName>
    <definedName name="Z_29BFB567_1C85_481C_A8AF_8210D8E0792F__wvu_FilterData" localSheetId="7">'Мероприятия подпрограммы 1'!$A$6:$R$87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1'!$A$6:$R$87</definedName>
    <definedName name="Z_4767DD30_F6FB_4FF0_A429_8866A8232500__wvu_PrintArea" localSheetId="9">'!!!Мероприятия подпрограммы 2'!$A$1:$O$17</definedName>
    <definedName name="Z_4767DD30_F6FB_4FF0_A429_8866A8232500__wvu_PrintArea" localSheetId="11">'!!!Мероприятия подпрограммы 3'!$A$1:$N$48</definedName>
    <definedName name="Z_4767DD30_F6FB_4FF0_A429_8866A8232500__wvu_PrintArea" localSheetId="13">'!!!Мероприятия подпрограммы 4'!$A$1:$N$15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1'!$A$1:$O$87</definedName>
    <definedName name="Z_4767DD30_F6FB_4FF0_A429_8866A8232500__wvu_PrintArea" localSheetId="0">Показатели!$A$2:$D$56</definedName>
    <definedName name="Z_4767DD30_F6FB_4FF0_A429_8866A8232500__wvu_PrintArea" localSheetId="6">'Показатели подпрограммы 1'!$A$1:$C$26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расходов'!$A$1:$M$26</definedName>
    <definedName name="Z_4767DD30_F6FB_4FF0_A429_8866A8232500__wvu_PrintArea" localSheetId="2">'Ресурсное обеспечение'!$A$1:$J$41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1'!$A$6:$R$87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1'!$A$6:$R$87</definedName>
    <definedName name="Z_7C917F30_361A_4C86_9002_2134EAE2E3CF__wvu_PrintArea" localSheetId="9">'!!!Мероприятия подпрограммы 2'!$A$1:$O$17</definedName>
    <definedName name="Z_7C917F30_361A_4C86_9002_2134EAE2E3CF__wvu_PrintArea" localSheetId="7">'Мероприятия подпрограммы 1'!$A$1:$O$87</definedName>
    <definedName name="Z_7C917F30_361A_4C86_9002_2134EAE2E3CF__wvu_PrintArea" localSheetId="6">'Показатели подпрограммы 1'!$A$1:$C$26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обеспечение'!$A$1:$J$41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1'!$A$6:$R$87</definedName>
    <definedName name="Z_AD6F79BD_847B_4421_A1AA_268A55FACAB4__wvu_FilterData" localSheetId="7">'Мероприятия подпрограммы 1'!$A$6:$R$87</definedName>
    <definedName name="Z_B45C2115_52AF_4E7B_8578_551FB3CF371E__wvu_FilterData" localSheetId="7">'Мероприятия подпрограммы 1'!$A$6:$R$87</definedName>
    <definedName name="Z_C75D4C66_EC35_48DB_8FCD_E29923CDB091__wvu_FilterData" localSheetId="7">'Мероприятия подпрограммы 1'!$A$6:$R$87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1'!$A$6:$R$87</definedName>
    <definedName name="Z_CDE1D6F6_68DF_42F8_B01A_FF6465B24CCD__wvu_PrintArea" localSheetId="9">'!!!Мероприятия подпрограммы 2'!$A$1:$O$17</definedName>
    <definedName name="Z_CDE1D6F6_68DF_42F8_B01A_FF6465B24CCD__wvu_PrintArea" localSheetId="11">'!!!Мероприятия подпрограммы 3'!$A$1:$N$48</definedName>
    <definedName name="Z_CDE1D6F6_68DF_42F8_B01A_FF6465B24CCD__wvu_PrintArea" localSheetId="13">'!!!Мероприятия подпрограммы 4'!$A$1:$N$15</definedName>
    <definedName name="Z_CDE1D6F6_68DF_42F8_B01A_FF6465B24CCD__wvu_PrintArea" localSheetId="7">'Мероприятия подпрограммы 1'!$A$1:$O$87</definedName>
    <definedName name="Z_CDE1D6F6_68DF_42F8_B01A_FF6465B24CCD__wvu_PrintArea" localSheetId="6">'Показатели подпрограммы 1'!$A$1:$C$26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расходов'!$A$1:$M$26</definedName>
    <definedName name="Z_CDE1D6F6_68DF_42F8_B01A_FF6465B24CCD__wvu_PrintArea" localSheetId="2">'Ресурсное обеспечение'!$A$1:$J$41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1'!$A$6:$R$87</definedName>
    <definedName name="Z_FAC3C627_8E23_41AB_B3FB_95B33614D8DB__wvu_FilterData" localSheetId="7">'Мероприятия подпрограммы 1'!$A$6:$R$87</definedName>
    <definedName name="_xlnm.Print_Area" localSheetId="9">'!!!Мероприятия подпрограммы 2'!$A$1:$O$26</definedName>
    <definedName name="_xlnm.Print_Area" localSheetId="11">'!!!Мероприятия подпрограммы 3'!$A$1:$N$32</definedName>
    <definedName name="_xlnm.Print_Area" localSheetId="13">'!!!Мероприятия подпрограммы 4'!$A$1:$N$26</definedName>
    <definedName name="_xlnm.Print_Area" localSheetId="3">'КАИП '!$A$1:$J$19</definedName>
    <definedName name="_xlnm.Print_Area" localSheetId="7">'Мероприятия подпрограммы 1'!$A$1:$O$100</definedName>
    <definedName name="_xlnm.Print_Area" localSheetId="5">Мун.задания!$A$1:$I$53</definedName>
    <definedName name="_xlnm.Print_Area" localSheetId="0">Показатели!$A$1:$I$57</definedName>
    <definedName name="_xlnm.Print_Area" localSheetId="6">'Показатели подпрограммы 1'!$A$1:$J$34</definedName>
    <definedName name="_xlnm.Print_Area" localSheetId="8">'Показатели подпрограммы 2'!$A$1:$J$16</definedName>
    <definedName name="_xlnm.Print_Area" localSheetId="10">'Показатели подпрограммы 3'!$A$1:$I$18</definedName>
    <definedName name="_xlnm.Print_Area" localSheetId="12">'Показатели подпрограммы 4'!$A$1:$I$15</definedName>
    <definedName name="_xlnm.Print_Area" localSheetId="1">'Распределение расходов'!$A$1:$M$25</definedName>
    <definedName name="_xlnm.Print_Area" localSheetId="2">'Ресурсное обеспечение'!$A$1:$J$41</definedName>
  </definedNames>
  <calcPr calcId="145621" iterateDelta="1E-4"/>
</workbook>
</file>

<file path=xl/calcChain.xml><?xml version="1.0" encoding="utf-8"?>
<calcChain xmlns="http://schemas.openxmlformats.org/spreadsheetml/2006/main">
  <c r="N91" i="8" l="1"/>
  <c r="N70" i="8" l="1"/>
  <c r="I21" i="12" l="1"/>
  <c r="J96" i="8"/>
  <c r="J91" i="8"/>
  <c r="N57" i="8" l="1"/>
  <c r="N56" i="8"/>
  <c r="N55" i="8"/>
  <c r="N54" i="8"/>
  <c r="I21" i="1" l="1"/>
  <c r="H21" i="1"/>
  <c r="G21" i="1"/>
  <c r="F21" i="1"/>
  <c r="N69" i="8" l="1"/>
  <c r="J27" i="12" l="1"/>
  <c r="K27" i="12"/>
  <c r="L27" i="12"/>
  <c r="J26" i="12"/>
  <c r="K26" i="12"/>
  <c r="L26" i="12"/>
  <c r="L23" i="12"/>
  <c r="L21" i="12"/>
  <c r="M12" i="12"/>
  <c r="L15" i="14"/>
  <c r="J11" i="12" l="1"/>
  <c r="K11" i="12"/>
  <c r="L11" i="12"/>
  <c r="L72" i="8"/>
  <c r="L91" i="8" s="1"/>
  <c r="M72" i="8"/>
  <c r="M91" i="8" s="1"/>
  <c r="K72" i="8"/>
  <c r="K91" i="8" s="1"/>
  <c r="N61" i="8"/>
  <c r="M39" i="8" l="1"/>
  <c r="M87" i="8" l="1"/>
  <c r="M96" i="8"/>
  <c r="M98" i="8" s="1"/>
  <c r="N16" i="8"/>
  <c r="N9" i="8" l="1"/>
  <c r="I13" i="6"/>
  <c r="L18" i="12" l="1"/>
  <c r="K18" i="12"/>
  <c r="J18" i="12"/>
  <c r="J21" i="12"/>
  <c r="J98" i="8" l="1"/>
  <c r="I22" i="12"/>
  <c r="K21" i="12"/>
  <c r="H21" i="12"/>
  <c r="J89" i="8"/>
  <c r="H89" i="8"/>
  <c r="N53" i="8"/>
  <c r="I27" i="12" l="1"/>
  <c r="J21" i="2"/>
  <c r="K21" i="2"/>
  <c r="H27" i="12"/>
  <c r="M10" i="12"/>
  <c r="H18" i="12"/>
  <c r="H22" i="12"/>
  <c r="M11" i="12"/>
  <c r="J22" i="12"/>
  <c r="K22" i="12"/>
  <c r="I18" i="12"/>
  <c r="N52" i="8"/>
  <c r="N68" i="8"/>
  <c r="I91" i="8" l="1"/>
  <c r="H40" i="8"/>
  <c r="I87" i="8"/>
  <c r="H91" i="8"/>
  <c r="H87" i="8" l="1"/>
  <c r="H96" i="8"/>
  <c r="N40" i="8"/>
  <c r="N47" i="8"/>
  <c r="I89" i="8"/>
  <c r="M89" i="8"/>
  <c r="H18" i="14"/>
  <c r="H90" i="8" l="1"/>
  <c r="E10" i="7" l="1"/>
  <c r="F10" i="7"/>
  <c r="M13" i="14" l="1"/>
  <c r="N20" i="8" l="1"/>
  <c r="J7" i="3" l="1"/>
  <c r="J10" i="3"/>
  <c r="J12" i="3"/>
  <c r="J14" i="3"/>
  <c r="J17" i="3"/>
  <c r="J19" i="3"/>
  <c r="J21" i="3"/>
  <c r="J22" i="3"/>
  <c r="J23" i="3"/>
  <c r="J24" i="3"/>
  <c r="J26" i="3"/>
  <c r="J28" i="3"/>
  <c r="J31" i="3"/>
  <c r="J33" i="3"/>
  <c r="J35" i="3"/>
  <c r="J36" i="3"/>
  <c r="J38" i="3"/>
  <c r="J40" i="3"/>
  <c r="N10" i="8" l="1"/>
  <c r="N11" i="8"/>
  <c r="N12" i="8"/>
  <c r="N13" i="8"/>
  <c r="N14" i="8"/>
  <c r="N17" i="8"/>
  <c r="N18" i="8"/>
  <c r="N15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42" i="8"/>
  <c r="N43" i="8"/>
  <c r="N44" i="8"/>
  <c r="N45" i="8"/>
  <c r="N46" i="8"/>
  <c r="N48" i="8"/>
  <c r="N49" i="8"/>
  <c r="N50" i="8"/>
  <c r="N59" i="8"/>
  <c r="N60" i="8"/>
  <c r="N62" i="8"/>
  <c r="N63" i="8"/>
  <c r="N64" i="8"/>
  <c r="N65" i="8"/>
  <c r="N66" i="8"/>
  <c r="N67" i="8"/>
  <c r="N51" i="8"/>
  <c r="N71" i="8"/>
  <c r="N72" i="8"/>
  <c r="N73" i="8"/>
  <c r="N74" i="8"/>
  <c r="N78" i="8"/>
  <c r="N75" i="8"/>
  <c r="N79" i="8"/>
  <c r="N76" i="8"/>
  <c r="N77" i="8"/>
  <c r="N83" i="8"/>
  <c r="N96" i="8" l="1"/>
  <c r="N98" i="8" s="1"/>
  <c r="L39" i="8"/>
  <c r="L87" i="8" l="1"/>
  <c r="L96" i="8"/>
  <c r="L98" i="8" s="1"/>
  <c r="L89" i="8"/>
  <c r="J87" i="8"/>
  <c r="J90" i="8" s="1"/>
  <c r="N41" i="8"/>
  <c r="K39" i="8"/>
  <c r="D32" i="3"/>
  <c r="D37" i="3"/>
  <c r="K87" i="8" l="1"/>
  <c r="K96" i="8"/>
  <c r="K98" i="8" s="1"/>
  <c r="N39" i="8"/>
  <c r="K89" i="8"/>
  <c r="J102" i="8"/>
  <c r="L102" i="8"/>
  <c r="L90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H28" i="12"/>
  <c r="L20" i="2"/>
  <c r="H26" i="12"/>
  <c r="H20" i="2" s="1"/>
  <c r="I23" i="12"/>
  <c r="D30" i="3"/>
  <c r="D27" i="3" s="1"/>
  <c r="N89" i="8" l="1"/>
  <c r="K90" i="8"/>
  <c r="H21" i="2"/>
  <c r="K102" i="8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I37" i="3" s="1"/>
  <c r="K18" i="14"/>
  <c r="J18" i="14"/>
  <c r="I18" i="14"/>
  <c r="F37" i="3" s="1"/>
  <c r="L23" i="14"/>
  <c r="L25" i="14" s="1"/>
  <c r="K15" i="14"/>
  <c r="K23" i="14" s="1"/>
  <c r="K25" i="14" s="1"/>
  <c r="J15" i="14"/>
  <c r="J23" i="14" s="1"/>
  <c r="J25" i="14" s="1"/>
  <c r="I15" i="14"/>
  <c r="I24" i="2" s="1"/>
  <c r="H23" i="14"/>
  <c r="H25" i="14" s="1"/>
  <c r="M14" i="14"/>
  <c r="M18" i="14" s="1"/>
  <c r="M12" i="14"/>
  <c r="M11" i="14"/>
  <c r="M10" i="14"/>
  <c r="M9" i="14"/>
  <c r="L28" i="12"/>
  <c r="M27" i="12"/>
  <c r="K28" i="12"/>
  <c r="J28" i="12"/>
  <c r="I28" i="12"/>
  <c r="L22" i="12"/>
  <c r="M22" i="12" s="1"/>
  <c r="K23" i="12"/>
  <c r="J23" i="12"/>
  <c r="M20" i="12"/>
  <c r="M17" i="12"/>
  <c r="M18" i="12" s="1"/>
  <c r="M15" i="12"/>
  <c r="M13" i="12"/>
  <c r="M9" i="12"/>
  <c r="E4" i="11"/>
  <c r="H4" i="12" s="1"/>
  <c r="E4" i="13" s="1"/>
  <c r="H4" i="14" s="1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N13" i="10"/>
  <c r="N11" i="10"/>
  <c r="N9" i="10"/>
  <c r="F4" i="9"/>
  <c r="E4" i="9"/>
  <c r="J105" i="8"/>
  <c r="I96" i="8"/>
  <c r="I98" i="8" s="1"/>
  <c r="H98" i="8"/>
  <c r="H105" i="8" s="1"/>
  <c r="H18" i="3"/>
  <c r="G18" i="3"/>
  <c r="F18" i="3"/>
  <c r="E18" i="3"/>
  <c r="I15" i="3"/>
  <c r="F15" i="3"/>
  <c r="M102" i="8"/>
  <c r="N86" i="8"/>
  <c r="N85" i="8"/>
  <c r="N84" i="8"/>
  <c r="P59" i="8"/>
  <c r="J4" i="7"/>
  <c r="M4" i="8" s="1"/>
  <c r="M4" i="10" s="1"/>
  <c r="I4" i="11" s="1"/>
  <c r="I4" i="7"/>
  <c r="L4" i="8" s="1"/>
  <c r="L4" i="10" s="1"/>
  <c r="H4" i="11" s="1"/>
  <c r="K4" i="12" s="1"/>
  <c r="H4" i="13" s="1"/>
  <c r="K4" i="14" s="1"/>
  <c r="G4" i="7"/>
  <c r="J4" i="8" s="1"/>
  <c r="J4" i="10" s="1"/>
  <c r="F4" i="11" s="1"/>
  <c r="I4" i="12" s="1"/>
  <c r="F4" i="13" s="1"/>
  <c r="I4" i="14" s="1"/>
  <c r="F4" i="7"/>
  <c r="I4" i="8" s="1"/>
  <c r="E30" i="6"/>
  <c r="G18" i="4"/>
  <c r="F18" i="4"/>
  <c r="E18" i="4"/>
  <c r="D18" i="4"/>
  <c r="I7" i="4"/>
  <c r="H7" i="4"/>
  <c r="G7" i="4"/>
  <c r="H37" i="3"/>
  <c r="G37" i="3"/>
  <c r="I32" i="3"/>
  <c r="H32" i="3"/>
  <c r="H30" i="3" s="1"/>
  <c r="G32" i="3"/>
  <c r="F32" i="3"/>
  <c r="F29" i="3"/>
  <c r="J29" i="3" s="1"/>
  <c r="F25" i="3"/>
  <c r="F20" i="3"/>
  <c r="I18" i="3"/>
  <c r="G4" i="3"/>
  <c r="H4" i="7" s="1"/>
  <c r="M23" i="2"/>
  <c r="L21" i="2"/>
  <c r="L10" i="2" s="1"/>
  <c r="K10" i="2"/>
  <c r="J10" i="2"/>
  <c r="I21" i="2"/>
  <c r="I20" i="2"/>
  <c r="M19" i="2"/>
  <c r="J17" i="2"/>
  <c r="J15" i="2" s="1"/>
  <c r="I17" i="2"/>
  <c r="I15" i="2" s="1"/>
  <c r="M16" i="2"/>
  <c r="I14" i="2"/>
  <c r="H14" i="2"/>
  <c r="M12" i="2"/>
  <c r="M8" i="2"/>
  <c r="N8" i="2" s="1"/>
  <c r="N87" i="8" l="1"/>
  <c r="J37" i="3"/>
  <c r="H39" i="3"/>
  <c r="G30" i="3"/>
  <c r="G27" i="3" s="1"/>
  <c r="H25" i="3"/>
  <c r="H20" i="3" s="1"/>
  <c r="G25" i="3"/>
  <c r="G20" i="3" s="1"/>
  <c r="L4" i="12"/>
  <c r="I4" i="13" s="1"/>
  <c r="L4" i="14"/>
  <c r="J18" i="2"/>
  <c r="M21" i="12"/>
  <c r="M23" i="12" s="1"/>
  <c r="M20" i="2"/>
  <c r="K17" i="2"/>
  <c r="K15" i="2" s="1"/>
  <c r="E11" i="3"/>
  <c r="I22" i="10"/>
  <c r="I24" i="10" s="1"/>
  <c r="E25" i="3"/>
  <c r="E20" i="3" s="1"/>
  <c r="L18" i="10"/>
  <c r="L19" i="10" s="1"/>
  <c r="E6" i="15"/>
  <c r="M21" i="2"/>
  <c r="H22" i="10"/>
  <c r="H24" i="10" s="1"/>
  <c r="H17" i="2"/>
  <c r="D25" i="3"/>
  <c r="J22" i="10"/>
  <c r="J24" i="10" s="1"/>
  <c r="J32" i="3"/>
  <c r="J24" i="2"/>
  <c r="J22" i="2"/>
  <c r="G39" i="3"/>
  <c r="G34" i="3" s="1"/>
  <c r="J18" i="3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J13" i="2"/>
  <c r="J11" i="2" s="1"/>
  <c r="F16" i="3"/>
  <c r="H10" i="2"/>
  <c r="H11" i="2"/>
  <c r="K13" i="2"/>
  <c r="K11" i="2" s="1"/>
  <c r="F8" i="3"/>
  <c r="I18" i="2"/>
  <c r="I30" i="3"/>
  <c r="I27" i="3" s="1"/>
  <c r="N14" i="10"/>
  <c r="N22" i="10" s="1"/>
  <c r="N24" i="10" s="1"/>
  <c r="L17" i="2"/>
  <c r="L15" i="2" s="1"/>
  <c r="I25" i="3"/>
  <c r="I20" i="3" s="1"/>
  <c r="L13" i="2"/>
  <c r="L11" i="2" s="1"/>
  <c r="I105" i="8"/>
  <c r="M90" i="8"/>
  <c r="I16" i="3" s="1"/>
  <c r="I13" i="3" s="1"/>
  <c r="L105" i="8"/>
  <c r="I13" i="2"/>
  <c r="I10" i="2"/>
  <c r="M14" i="2"/>
  <c r="H11" i="3"/>
  <c r="I8" i="3"/>
  <c r="I39" i="3"/>
  <c r="I11" i="3" s="1"/>
  <c r="L22" i="2"/>
  <c r="M15" i="14"/>
  <c r="M23" i="14" s="1"/>
  <c r="M25" i="14" s="1"/>
  <c r="K4" i="8"/>
  <c r="K4" i="10" s="1"/>
  <c r="G4" i="11" s="1"/>
  <c r="J4" i="12" s="1"/>
  <c r="G4" i="13" s="1"/>
  <c r="J4" i="14" s="1"/>
  <c r="H4" i="9"/>
  <c r="H27" i="3"/>
  <c r="L18" i="2"/>
  <c r="I90" i="8"/>
  <c r="E16" i="3" s="1"/>
  <c r="I18" i="10"/>
  <c r="I19" i="10" s="1"/>
  <c r="M18" i="10"/>
  <c r="M19" i="10" s="1"/>
  <c r="K22" i="10"/>
  <c r="K24" i="10" s="1"/>
  <c r="M26" i="12"/>
  <c r="M28" i="12" s="1"/>
  <c r="I19" i="14"/>
  <c r="I20" i="14" s="1"/>
  <c r="K105" i="8"/>
  <c r="H23" i="12"/>
  <c r="J19" i="14"/>
  <c r="J20" i="14" s="1"/>
  <c r="F30" i="3"/>
  <c r="H34" i="3"/>
  <c r="K19" i="14"/>
  <c r="K20" i="14" s="1"/>
  <c r="H20" i="14"/>
  <c r="L19" i="14"/>
  <c r="L20" i="14" s="1"/>
  <c r="F11" i="3" l="1"/>
  <c r="M33" i="12"/>
  <c r="G9" i="3"/>
  <c r="G11" i="3"/>
  <c r="L7" i="2"/>
  <c r="J30" i="3"/>
  <c r="J92" i="8"/>
  <c r="J106" i="8" s="1"/>
  <c r="M17" i="2"/>
  <c r="H15" i="2"/>
  <c r="M15" i="2" s="1"/>
  <c r="H9" i="2"/>
  <c r="J25" i="3"/>
  <c r="M18" i="2"/>
  <c r="D20" i="3"/>
  <c r="J20" i="3" s="1"/>
  <c r="D11" i="3"/>
  <c r="M24" i="2"/>
  <c r="J7" i="2"/>
  <c r="M22" i="2"/>
  <c r="J39" i="3"/>
  <c r="M10" i="2"/>
  <c r="I11" i="2"/>
  <c r="M13" i="2"/>
  <c r="J8" i="3"/>
  <c r="J15" i="3"/>
  <c r="K7" i="2"/>
  <c r="J9" i="2"/>
  <c r="K9" i="2"/>
  <c r="I9" i="3"/>
  <c r="I6" i="3" s="1"/>
  <c r="M92" i="8"/>
  <c r="D16" i="3"/>
  <c r="D9" i="3" s="1"/>
  <c r="H92" i="8"/>
  <c r="H106" i="8" s="1"/>
  <c r="E13" i="3"/>
  <c r="E9" i="3"/>
  <c r="E6" i="3" s="1"/>
  <c r="N18" i="10"/>
  <c r="N19" i="10" s="1"/>
  <c r="L9" i="2"/>
  <c r="I9" i="2"/>
  <c r="H13" i="3"/>
  <c r="K92" i="8"/>
  <c r="K106" i="8" s="1"/>
  <c r="G13" i="3"/>
  <c r="L92" i="8"/>
  <c r="L106" i="8" s="1"/>
  <c r="N105" i="8"/>
  <c r="H6" i="3"/>
  <c r="N90" i="8"/>
  <c r="N92" i="8" s="1"/>
  <c r="N106" i="8" s="1"/>
  <c r="I34" i="3"/>
  <c r="J34" i="3" s="1"/>
  <c r="F27" i="3"/>
  <c r="J27" i="3" s="1"/>
  <c r="I92" i="8"/>
  <c r="I106" i="8" s="1"/>
  <c r="F13" i="3"/>
  <c r="F9" i="3"/>
  <c r="M19" i="14"/>
  <c r="M20" i="14" s="1"/>
  <c r="G6" i="3" l="1"/>
  <c r="P8" i="2" s="1"/>
  <c r="H7" i="2"/>
  <c r="Q8" i="2"/>
  <c r="M11" i="2"/>
  <c r="I7" i="2"/>
  <c r="J11" i="3"/>
  <c r="D6" i="3"/>
  <c r="M9" i="2"/>
  <c r="J9" i="3"/>
  <c r="J16" i="3"/>
  <c r="D13" i="3"/>
  <c r="J13" i="3" s="1"/>
  <c r="F6" i="3"/>
  <c r="O8" i="2" l="1"/>
  <c r="M7" i="2"/>
  <c r="J6" i="3"/>
  <c r="K6" i="3" l="1"/>
  <c r="N7" i="2"/>
</calcChain>
</file>

<file path=xl/sharedStrings.xml><?xml version="1.0" encoding="utf-8"?>
<sst xmlns="http://schemas.openxmlformats.org/spreadsheetml/2006/main" count="1282" uniqueCount="575">
  <si>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</si>
  <si>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</si>
  <si>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</si>
  <si>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</si>
  <si>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</si>
  <si>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</si>
  <si>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</si>
  <si>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Отчетный  финансовый год</t>
  </si>
  <si>
    <t>Текущий финансовый год</t>
  </si>
  <si>
    <t>Очередной финансовый год</t>
  </si>
  <si>
    <t>Первый год планового периода</t>
  </si>
  <si>
    <t>Второй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</si>
  <si>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</si>
  <si>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</si>
  <si>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</si>
  <si>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</si>
  <si>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</si>
  <si>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</si>
  <si>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</si>
  <si>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</si>
  <si>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</si>
  <si>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</si>
  <si>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</si>
  <si>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</si>
  <si>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</si>
  <si>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</si>
  <si>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</si>
  <si>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</si>
  <si>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</si>
  <si>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</si>
  <si>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</si>
  <si>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</si>
  <si>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 xml:space="preserve"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
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</si>
  <si>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</si>
  <si>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</si>
  <si>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</si>
  <si>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2.2.2</t>
  </si>
  <si>
    <t xml:space="preserve">Доля общеобразовательных учреждений, в которых действуют органы государственно-общественного управления  </t>
  </si>
  <si>
    <t>2.2.3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</si>
  <si>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</si>
  <si>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</si>
  <si>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</si>
  <si>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</si>
  <si>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</si>
  <si>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</si>
  <si>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</si>
  <si>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Доля базовых  общеобразовательных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</si>
  <si>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>1.2.8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</si>
  <si>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</si>
  <si>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</si>
  <si>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</si>
  <si>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</si>
  <si>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</si>
  <si>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</si>
  <si>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</si>
  <si>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</si>
  <si>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</si>
  <si>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</si>
  <si>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</si>
  <si>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</si>
  <si>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</si>
  <si>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</si>
  <si>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</si>
  <si>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</si>
  <si>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</si>
  <si>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</si>
  <si>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</si>
  <si>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</si>
  <si>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</si>
  <si>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</si>
  <si>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</si>
  <si>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</si>
  <si>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</si>
  <si>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</si>
  <si>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</si>
  <si>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</si>
  <si>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</si>
  <si>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</si>
  <si>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</si>
  <si>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</si>
  <si>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</si>
  <si>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</si>
  <si>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</si>
  <si>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</si>
  <si>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</si>
  <si>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</si>
  <si>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</si>
  <si>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</si>
  <si>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</si>
  <si>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</si>
  <si>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</si>
  <si>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</si>
  <si>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</si>
  <si>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</si>
  <si>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</si>
  <si>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</si>
  <si>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</si>
  <si>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</si>
  <si>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</si>
  <si>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</si>
  <si>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</si>
  <si>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</si>
  <si>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</si>
  <si>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</si>
  <si>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</si>
  <si>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</si>
  <si>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</si>
  <si>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</si>
  <si>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</si>
  <si>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</si>
  <si>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</si>
  <si>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</si>
  <si>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</si>
  <si>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</si>
  <si>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</si>
  <si>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</si>
  <si>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</si>
  <si>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</si>
  <si>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</si>
  <si>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</si>
  <si>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</si>
  <si>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</si>
  <si>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</si>
  <si>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</si>
  <si>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</si>
  <si>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</si>
  <si>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</si>
  <si>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</si>
  <si>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</si>
  <si>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Приложение №3                                                                                                                     к паспорту муниципальной программы 
«Развитие образования Большеулуйского района»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</si>
  <si>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</si>
  <si>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</si>
  <si>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</si>
  <si>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</si>
  <si>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 xml:space="preserve">Первый  год планового периода </t>
  </si>
  <si>
    <t xml:space="preserve">Второй  год планового периода 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</si>
  <si>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</si>
  <si>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</si>
  <si>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</si>
  <si>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</si>
  <si>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</si>
  <si>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</si>
  <si>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</si>
  <si>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</si>
  <si>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</si>
  <si>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</si>
  <si>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</si>
  <si>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</si>
  <si>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</si>
  <si>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</si>
  <si>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</si>
  <si>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</si>
  <si>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</si>
  <si>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</si>
  <si>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</si>
  <si>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</si>
  <si>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</si>
  <si>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</si>
  <si>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</si>
  <si>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</si>
  <si>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</si>
  <si>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</si>
  <si>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</si>
  <si>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</si>
  <si>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</si>
  <si>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</si>
  <si>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</si>
  <si>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</si>
  <si>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</si>
  <si>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</si>
  <si>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</si>
  <si>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</si>
  <si>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</si>
  <si>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</si>
  <si>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</si>
  <si>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</si>
  <si>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</si>
  <si>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</si>
  <si>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</si>
  <si>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</si>
  <si>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</si>
  <si>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</si>
  <si>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</si>
  <si>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</si>
  <si>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</si>
  <si>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</si>
  <si>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</si>
  <si>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</si>
  <si>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</si>
  <si>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</si>
  <si>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</si>
  <si>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</si>
  <si>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</si>
  <si>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</si>
  <si>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</si>
  <si>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</si>
  <si>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</si>
  <si>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</si>
  <si>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</si>
  <si>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</si>
  <si>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</si>
  <si>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</si>
  <si>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</si>
  <si>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</si>
  <si>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</si>
  <si>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</si>
  <si>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</si>
  <si>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</si>
  <si>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</si>
  <si>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</si>
  <si>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</si>
  <si>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</si>
  <si>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</si>
  <si>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</si>
  <si>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тренировочный </t>
    </r>
    <r>
      <rPr>
        <sz val="10"/>
        <rFont val="Times New Roman"/>
        <family val="1"/>
        <charset val="204"/>
      </rPr>
      <t xml:space="preserve">этап </t>
    </r>
  </si>
  <si>
    <t>Командные игровые виды спорта</t>
  </si>
  <si>
    <t>Спортивная подготовка по олимпийским видам спорта</t>
  </si>
  <si>
    <t>Региональный</t>
  </si>
  <si>
    <t xml:space="preserve">Количество соревнований (количество рассчитано на учебный год) </t>
  </si>
  <si>
    <t>Обеспечение участия в официальных физкультурных (физкультурно-оздоровительных) мероприятиях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</si>
  <si>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</si>
  <si>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</si>
  <si>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</si>
  <si>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</si>
  <si>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</si>
  <si>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</si>
  <si>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</si>
  <si>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</si>
  <si>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</si>
  <si>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</si>
  <si>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</si>
  <si>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</si>
  <si>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</si>
  <si>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</si>
  <si>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</si>
  <si>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</si>
  <si>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</si>
  <si>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 xml:space="preserve">Доля общеобразовательных учреждений, в которых действуют органиы государственно-общественного управления  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</si>
  <si>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</si>
  <si>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</si>
  <si>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</si>
  <si>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</si>
  <si>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</si>
  <si>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</si>
  <si>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</si>
  <si>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</si>
  <si>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</si>
  <si>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</si>
  <si>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</si>
  <si>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</si>
  <si>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</si>
  <si>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</si>
  <si>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</si>
  <si>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</si>
  <si>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</si>
  <si>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</si>
  <si>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</si>
  <si>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</si>
  <si>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</si>
  <si>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</si>
  <si>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</si>
  <si>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</si>
  <si>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</si>
  <si>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</si>
  <si>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</si>
  <si>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</si>
  <si>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</si>
  <si>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</si>
  <si>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</si>
  <si>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</si>
  <si>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</si>
  <si>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</si>
  <si>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</si>
  <si>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</si>
  <si>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</si>
  <si>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</si>
  <si>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</si>
  <si>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</si>
  <si>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</si>
  <si>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</si>
  <si>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</si>
  <si>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</si>
  <si>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</si>
  <si>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</si>
  <si>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</si>
  <si>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</si>
  <si>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</si>
  <si>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</si>
  <si>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</si>
  <si>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</si>
  <si>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</si>
  <si>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</si>
  <si>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</si>
  <si>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</si>
  <si>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</si>
  <si>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</si>
  <si>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</si>
  <si>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</si>
  <si>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</si>
  <si>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</si>
  <si>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</si>
  <si>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</si>
  <si>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</si>
  <si>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</si>
  <si>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</si>
  <si>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</si>
  <si>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</si>
  <si>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</si>
  <si>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</si>
  <si>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</si>
  <si>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</si>
  <si>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</si>
  <si>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</si>
  <si>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</si>
  <si>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</si>
  <si>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</si>
  <si>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240,           610</t>
  </si>
  <si>
    <t xml:space="preserve">ежегодно устранено  не менее 1 предписания надзорного органа 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</si>
  <si>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</si>
  <si>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</si>
  <si>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240,         610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</si>
  <si>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</si>
  <si>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</si>
  <si>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</si>
  <si>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Созданы комфортные и безопасные  условия в 1 образовательном учреждении: проведен капитальный ремонт.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</si>
  <si>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</si>
  <si>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</si>
  <si>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</si>
  <si>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</si>
  <si>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</si>
  <si>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110,          611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</si>
  <si>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</si>
  <si>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</si>
  <si>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</si>
  <si>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</si>
  <si>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 xml:space="preserve">610,   240 </t>
  </si>
  <si>
    <t>1.2.17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</si>
  <si>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краевого бюджета </t>
  </si>
  <si>
    <t>0220015980</t>
  </si>
  <si>
    <t>610</t>
  </si>
  <si>
    <t>1.2.18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</si>
  <si>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общеобразовательных организациях, расположенных в сельской местности и малых городах, за счет средств районного бюджета </t>
  </si>
  <si>
    <t>02200S5980</t>
  </si>
  <si>
    <t>1.2.19</t>
  </si>
  <si>
    <t>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</si>
  <si>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022Е151690</t>
  </si>
  <si>
    <t>1.2.20</t>
  </si>
  <si>
    <t>Создание (обновление) материально-технической базы для реализации основных и дополнительных общеобразовательных программ 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районного бюджета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</si>
  <si>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</si>
  <si>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</si>
  <si>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</si>
  <si>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</si>
  <si>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1.2.22</t>
  </si>
  <si>
    <t>1.2.23</t>
  </si>
  <si>
    <t>022Е452100</t>
  </si>
  <si>
    <t>Внедрена модель цифровой образовательной среды в 1 общеобразовательной организации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</si>
  <si>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районного бюджета 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</si>
  <si>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</si>
  <si>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</si>
  <si>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</si>
  <si>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</si>
  <si>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2-х учреждений примут участие в краевых конкурсах на условиях софинансирования.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</si>
  <si>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</si>
  <si>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</si>
  <si>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</si>
  <si>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</si>
  <si>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</si>
  <si>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</si>
  <si>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</si>
  <si>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</si>
  <si>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</si>
  <si>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</si>
  <si>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</si>
  <si>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</si>
  <si>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</si>
  <si>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</si>
  <si>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</si>
  <si>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</si>
  <si>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</si>
  <si>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</si>
  <si>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</si>
  <si>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</si>
  <si>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</si>
  <si>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</si>
  <si>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</si>
  <si>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</si>
  <si>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</si>
  <si>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</si>
  <si>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</si>
  <si>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</si>
  <si>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</si>
  <si>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</si>
  <si>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</si>
  <si>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</si>
  <si>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</si>
  <si>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</si>
  <si>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</si>
  <si>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</si>
  <si>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</si>
  <si>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</si>
  <si>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</si>
  <si>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</si>
  <si>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 xml:space="preserve">Первый год планового периода </t>
  </si>
  <si>
    <t xml:space="preserve">Второй год планового периода 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</si>
  <si>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</si>
  <si>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</si>
  <si>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</si>
  <si>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</si>
  <si>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</si>
  <si>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</si>
  <si>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</si>
  <si>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</si>
  <si>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</si>
  <si>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</si>
  <si>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</si>
  <si>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</si>
  <si>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</si>
  <si>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</si>
  <si>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</si>
  <si>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</si>
  <si>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</si>
  <si>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</si>
  <si>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</si>
  <si>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</si>
  <si>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</si>
  <si>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</si>
  <si>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</si>
  <si>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</si>
  <si>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</si>
  <si>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</si>
  <si>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</si>
  <si>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</si>
  <si>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на основании решений судов по договорам социального займа за счет средств краевого бюджета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</si>
  <si>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</si>
  <si>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</si>
  <si>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</si>
  <si>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</si>
  <si>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</si>
  <si>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</si>
  <si>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</si>
  <si>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</si>
  <si>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</si>
  <si>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</si>
  <si>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</si>
  <si>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</si>
  <si>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</si>
  <si>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</si>
  <si>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</si>
  <si>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</si>
  <si>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</si>
  <si>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</si>
  <si>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</si>
  <si>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</si>
  <si>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</si>
  <si>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</si>
  <si>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</si>
  <si>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</si>
  <si>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</si>
  <si>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</si>
  <si>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</si>
  <si>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</si>
  <si>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</si>
  <si>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</si>
  <si>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</si>
  <si>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</si>
  <si>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</si>
  <si>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</si>
  <si>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</si>
  <si>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</si>
  <si>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</si>
  <si>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</si>
  <si>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</si>
  <si>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</si>
  <si>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</si>
  <si>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</si>
  <si>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</si>
  <si>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</si>
  <si>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</si>
  <si>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</si>
  <si>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</si>
  <si>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</si>
  <si>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</si>
  <si>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</si>
  <si>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</si>
  <si>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</si>
  <si>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</si>
  <si>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</si>
  <si>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</si>
  <si>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022Е251690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</si>
  <si>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</si>
  <si>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</si>
  <si>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</si>
  <si>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</si>
  <si>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</si>
  <si>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</si>
  <si>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</si>
  <si>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</si>
  <si>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</si>
  <si>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</si>
  <si>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</si>
  <si>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</si>
  <si>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</si>
  <si>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</si>
  <si>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</si>
  <si>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</si>
  <si>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</si>
  <si>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</si>
  <si>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</si>
  <si>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</si>
  <si>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</si>
  <si>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</si>
  <si>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</si>
  <si>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</si>
  <si>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КЦСР</t>
  </si>
  <si>
    <t>Ассигнования ПБС 2022 год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</si>
  <si>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</si>
  <si>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</si>
  <si>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</si>
  <si>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</si>
  <si>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</si>
  <si>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850,                     610</t>
  </si>
  <si>
    <t>0707</t>
  </si>
  <si>
    <t>1.4.6</t>
  </si>
  <si>
    <t>1.4.7</t>
  </si>
  <si>
    <t>0709</t>
  </si>
  <si>
    <t>110,   240</t>
  </si>
  <si>
    <t>022ЕВ51790</t>
  </si>
  <si>
    <t>1.2.24</t>
  </si>
  <si>
    <t>Введена 0.5 ставки советника директора по воспптанию в МБОУ "Большеулуйская СОШ"</t>
  </si>
  <si>
    <t>022Е25690</t>
  </si>
  <si>
    <t>610                     ( ф.б.)</t>
  </si>
  <si>
    <t>610  (к.б.)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</si>
  <si>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</si>
  <si>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 </t>
  </si>
  <si>
    <t>1.3.3</t>
  </si>
  <si>
    <t>Премия Главы Большеулуйского района обучающимся за особые успехи в различных видов деятельности</t>
  </si>
  <si>
    <t>Второй  год планового периода</t>
  </si>
  <si>
    <t>2026</t>
  </si>
  <si>
    <t xml:space="preserve">Второй                   год планового периода </t>
  </si>
  <si>
    <t>0220081120</t>
  </si>
  <si>
    <t>350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</si>
  <si>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</si>
  <si>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</si>
  <si>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</si>
  <si>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</si>
  <si>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2025 - 1  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</t>
  </si>
  <si>
    <t xml:space="preserve">Количество  семей,  получающих  выплату  на  первого  ребенка
2022 - 215, 2023 - 215, 2024 - 215, 2025 - 215, 2026 215
Количество  семей,  получающих  выплату  на  второго ребенка
2022 - 172,   2023 - 172, 2024 - 172, 2025 - 172, 2026 - 172
</t>
  </si>
  <si>
    <t xml:space="preserve">Количество человек, получающих услуги общего образования: 2022 - 920 чел. 2023 - 924 чел., 2024 - 924 чел.,  2025 - 924 чел., 2026 -930.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</si>
  <si>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</si>
  <si>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</si>
  <si>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</si>
  <si>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</t>
  </si>
  <si>
    <t xml:space="preserve">Охват детей по персонифицированнрму финансирования дополнительного образования  2020- 120 детей;  2023-140 детей; 2024- 160 детей, 2025- 160 детей, 2026 - 160 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</si>
  <si>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</si>
  <si>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</si>
  <si>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</si>
  <si>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</si>
  <si>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</si>
  <si>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</si>
  <si>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</si>
  <si>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</si>
  <si>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</si>
  <si>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</si>
  <si>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>1.4.8</t>
  </si>
  <si>
    <t>МБОУ "Большеулуйская СОШ" приобрела оборудование для школьной столовй и пищеблока</t>
  </si>
  <si>
    <t>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</si>
  <si>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Созданы и функционируют центры  стественно-научной и технологической направленностей в общеобразовательных организациях</t>
  </si>
  <si>
    <t xml:space="preserve">Созданы центры "Точка роста" </t>
  </si>
  <si>
    <t xml:space="preserve">Проведен ремонт в помещениях и приобретена необходимая мебель для центров "Точка роста" 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</si>
  <si>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</t>
  </si>
  <si>
    <t xml:space="preserve">10-детей ежегодно получат премию Главы Большеулуйского райорна 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</si>
  <si>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2022-25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</si>
  <si>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2023-25 чел., 2024- 25 чел., 2025- 25 чел. , 2026  - 25 чел.</t>
  </si>
  <si>
    <r>
      <t>Предоставление субсидии</t>
    </r>
    <r>
      <rPr>
        <sz val="12"/>
        <color rgb="FF0070C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на обеспечение функционирования системы персонифицированного финансирования дополнительного образования детей</t>
    </r>
  </si>
  <si>
    <t>Информация о ресурсном обеспечении расходов  с учетом источников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</si>
</sst>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33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u/>
      <sz val="10"/>
      <color indexed="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164" fontId="17" fillId="0" borderId="0" applyBorder="0" applyProtection="0"/>
    <xf numFmtId="0" fontId="17" fillId="0" borderId="0"/>
    <xf numFmtId="0" fontId="3" fillId="0" borderId="0"/>
    <xf numFmtId="0" fontId="4" fillId="0" borderId="0"/>
    <xf numFmtId="0" fontId="17" fillId="0" borderId="0"/>
    <xf numFmtId="0" fontId="2" fillId="0" borderId="0"/>
    <xf numFmtId="164" fontId="17" fillId="0" borderId="0" applyBorder="0" applyProtection="0"/>
    <xf numFmtId="0" fontId="5" fillId="0" borderId="0" applyBorder="0" applyProtection="0"/>
    <xf numFmtId="0" fontId="1" fillId="0" borderId="0"/>
    <xf numFmtId="0" fontId="20" fillId="0" borderId="0"/>
    <xf numFmtId="0" fontId="21" fillId="0" borderId="0"/>
    <xf numFmtId="171" fontId="20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23" fillId="0" borderId="0"/>
  </cellStyleXfs>
  <cellXfs count="509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0" xfId="2" applyFont="1" applyAlignment="1">
      <alignment vertical="top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9" fontId="6" fillId="2" borderId="2" xfId="0" applyNumberFormat="1" applyFont="1" applyFill="1" applyBorder="1" applyAlignment="1">
      <alignment horizontal="right" vertical="center"/>
    </xf>
    <xf numFmtId="0" fontId="6" fillId="3" borderId="0" xfId="0" applyFont="1" applyFill="1"/>
    <xf numFmtId="0" fontId="14" fillId="2" borderId="2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169" fontId="6" fillId="2" borderId="2" xfId="0" applyNumberFormat="1" applyFont="1" applyFill="1" applyBorder="1"/>
    <xf numFmtId="4" fontId="6" fillId="2" borderId="0" xfId="0" applyNumberFormat="1" applyFont="1" applyFill="1"/>
    <xf numFmtId="0" fontId="6" fillId="2" borderId="2" xfId="0" applyFont="1" applyFill="1" applyBorder="1"/>
    <xf numFmtId="166" fontId="6" fillId="2" borderId="2" xfId="0" applyNumberFormat="1" applyFont="1" applyFill="1" applyBorder="1"/>
    <xf numFmtId="168" fontId="6" fillId="2" borderId="2" xfId="0" applyNumberFormat="1" applyFont="1" applyFill="1" applyBorder="1"/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6" fontId="9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4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5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8" fontId="9" fillId="0" borderId="2" xfId="0" applyNumberFormat="1" applyFont="1" applyBorder="1"/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5" fontId="15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5" fillId="0" borderId="16" xfId="0" applyFont="1" applyBorder="1" applyAlignment="1">
      <alignment horizontal="justify" vertical="center" wrapText="1"/>
    </xf>
    <xf numFmtId="4" fontId="15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5" fillId="0" borderId="17" xfId="0" applyFont="1" applyBorder="1" applyAlignment="1">
      <alignment horizontal="justify" vertical="center" wrapText="1"/>
    </xf>
    <xf numFmtId="4" fontId="15" fillId="0" borderId="17" xfId="0" applyNumberFormat="1" applyFont="1" applyBorder="1" applyAlignment="1">
      <alignment horizontal="justify" vertical="center" wrapText="1"/>
    </xf>
    <xf numFmtId="2" fontId="6" fillId="5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169" fontId="6" fillId="8" borderId="2" xfId="0" applyNumberFormat="1" applyFont="1" applyFill="1" applyBorder="1" applyAlignment="1">
      <alignment horizontal="right" vertical="center"/>
    </xf>
    <xf numFmtId="169" fontId="14" fillId="8" borderId="2" xfId="0" applyNumberFormat="1" applyFont="1" applyFill="1" applyBorder="1" applyAlignment="1">
      <alignment vertical="center" wrapText="1"/>
    </xf>
    <xf numFmtId="169" fontId="14" fillId="8" borderId="2" xfId="0" applyNumberFormat="1" applyFont="1" applyFill="1" applyBorder="1" applyAlignment="1">
      <alignment vertical="center"/>
    </xf>
    <xf numFmtId="169" fontId="6" fillId="8" borderId="2" xfId="0" applyNumberFormat="1" applyFont="1" applyFill="1" applyBorder="1"/>
    <xf numFmtId="169" fontId="6" fillId="8" borderId="2" xfId="0" applyNumberFormat="1" applyFont="1" applyFill="1" applyBorder="1" applyAlignment="1">
      <alignment horizontal="right" vertical="center" wrapText="1"/>
    </xf>
    <xf numFmtId="170" fontId="10" fillId="0" borderId="0" xfId="0" applyNumberFormat="1" applyFont="1"/>
    <xf numFmtId="0" fontId="8" fillId="6" borderId="2" xfId="0" applyFont="1" applyFill="1" applyBorder="1" applyAlignment="1">
      <alignment horizontal="left" vertical="center" wrapText="1"/>
    </xf>
    <xf numFmtId="165" fontId="8" fillId="8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vertical="center" wrapText="1"/>
    </xf>
    <xf numFmtId="166" fontId="15" fillId="7" borderId="2" xfId="0" applyNumberFormat="1" applyFont="1" applyFill="1" applyBorder="1" applyAlignment="1">
      <alignment horizontal="center" vertical="center"/>
    </xf>
    <xf numFmtId="166" fontId="15" fillId="7" borderId="2" xfId="0" applyNumberFormat="1" applyFont="1" applyFill="1" applyBorder="1" applyAlignment="1">
      <alignment vertical="center"/>
    </xf>
    <xf numFmtId="165" fontId="15" fillId="8" borderId="2" xfId="0" applyNumberFormat="1" applyFont="1" applyFill="1" applyBorder="1" applyAlignment="1">
      <alignment horizontal="right" vertical="center"/>
    </xf>
    <xf numFmtId="165" fontId="15" fillId="8" borderId="2" xfId="0" applyNumberFormat="1" applyFont="1" applyFill="1" applyBorder="1" applyAlignment="1">
      <alignment horizontal="right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49" fontId="6" fillId="7" borderId="2" xfId="0" applyNumberFormat="1" applyFont="1" applyFill="1" applyBorder="1" applyAlignment="1">
      <alignment horizontal="center" vertical="center"/>
    </xf>
    <xf numFmtId="166" fontId="22" fillId="7" borderId="2" xfId="0" applyNumberFormat="1" applyFont="1" applyFill="1" applyBorder="1" applyAlignment="1">
      <alignment horizontal="center" vertical="center"/>
    </xf>
    <xf numFmtId="166" fontId="22" fillId="8" borderId="2" xfId="0" applyNumberFormat="1" applyFont="1" applyFill="1" applyBorder="1" applyAlignment="1">
      <alignment horizontal="center" vertical="center"/>
    </xf>
    <xf numFmtId="166" fontId="22" fillId="0" borderId="2" xfId="0" applyNumberFormat="1" applyFont="1" applyBorder="1" applyAlignment="1">
      <alignment horizontal="center" vertical="center"/>
    </xf>
    <xf numFmtId="166" fontId="22" fillId="2" borderId="2" xfId="0" applyNumberFormat="1" applyFont="1" applyFill="1" applyBorder="1" applyAlignment="1">
      <alignment horizontal="center" vertical="center"/>
    </xf>
    <xf numFmtId="166" fontId="15" fillId="0" borderId="2" xfId="0" applyNumberFormat="1" applyFont="1" applyBorder="1"/>
    <xf numFmtId="0" fontId="6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5" fontId="13" fillId="8" borderId="2" xfId="0" applyNumberFormat="1" applyFont="1" applyFill="1" applyBorder="1" applyAlignment="1">
      <alignment horizontal="center" vertical="center" wrapText="1"/>
    </xf>
    <xf numFmtId="165" fontId="8" fillId="7" borderId="4" xfId="0" applyNumberFormat="1" applyFont="1" applyFill="1" applyBorder="1" applyAlignment="1">
      <alignment horizontal="center" vertical="center" wrapText="1"/>
    </xf>
    <xf numFmtId="165" fontId="8" fillId="7" borderId="2" xfId="0" applyNumberFormat="1" applyFont="1" applyFill="1" applyBorder="1" applyAlignment="1">
      <alignment horizontal="center" vertical="center" wrapText="1"/>
    </xf>
    <xf numFmtId="165" fontId="19" fillId="8" borderId="2" xfId="0" applyNumberFormat="1" applyFont="1" applyFill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/>
    </xf>
    <xf numFmtId="49" fontId="6" fillId="8" borderId="0" xfId="0" applyNumberFormat="1" applyFont="1" applyFill="1" applyAlignment="1">
      <alignment horizontal="center"/>
    </xf>
    <xf numFmtId="164" fontId="6" fillId="8" borderId="0" xfId="0" applyNumberFormat="1" applyFont="1" applyFill="1" applyAlignment="1">
      <alignment horizontal="left" vertical="center"/>
    </xf>
    <xf numFmtId="0" fontId="6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/>
    </xf>
    <xf numFmtId="168" fontId="6" fillId="8" borderId="0" xfId="0" applyNumberFormat="1" applyFont="1" applyFill="1"/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49" fontId="18" fillId="8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top" wrapText="1"/>
    </xf>
    <xf numFmtId="49" fontId="6" fillId="8" borderId="2" xfId="0" applyNumberFormat="1" applyFont="1" applyFill="1" applyBorder="1" applyAlignment="1">
      <alignment horizontal="left" vertical="center"/>
    </xf>
    <xf numFmtId="0" fontId="14" fillId="8" borderId="2" xfId="0" applyFont="1" applyFill="1" applyBorder="1" applyAlignment="1">
      <alignment vertical="center" wrapText="1"/>
    </xf>
    <xf numFmtId="0" fontId="6" fillId="8" borderId="2" xfId="2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top" wrapText="1"/>
    </xf>
    <xf numFmtId="4" fontId="6" fillId="8" borderId="2" xfId="0" applyNumberFormat="1" applyFont="1" applyFill="1" applyBorder="1" applyAlignment="1">
      <alignment horizontal="right" vertical="center"/>
    </xf>
    <xf numFmtId="0" fontId="6" fillId="8" borderId="0" xfId="0" applyFont="1" applyFill="1" applyAlignment="1">
      <alignment horizontal="left" vertical="top"/>
    </xf>
    <xf numFmtId="49" fontId="6" fillId="8" borderId="0" xfId="0" applyNumberFormat="1" applyFont="1" applyFill="1" applyAlignment="1">
      <alignment horizontal="center" vertical="top"/>
    </xf>
    <xf numFmtId="168" fontId="6" fillId="8" borderId="0" xfId="0" applyNumberFormat="1" applyFont="1" applyFill="1" applyAlignment="1">
      <alignment horizontal="left" vertical="center"/>
    </xf>
    <xf numFmtId="168" fontId="6" fillId="8" borderId="2" xfId="0" applyNumberFormat="1" applyFont="1" applyFill="1" applyBorder="1"/>
    <xf numFmtId="166" fontId="6" fillId="8" borderId="0" xfId="0" applyNumberFormat="1" applyFont="1" applyFill="1" applyAlignment="1">
      <alignment horizontal="left" vertical="center"/>
    </xf>
    <xf numFmtId="166" fontId="6" fillId="8" borderId="2" xfId="0" applyNumberFormat="1" applyFont="1" applyFill="1" applyBorder="1"/>
    <xf numFmtId="166" fontId="6" fillId="8" borderId="0" xfId="0" applyNumberFormat="1" applyFont="1" applyFill="1" applyAlignment="1">
      <alignment horizontal="center" vertical="center"/>
    </xf>
    <xf numFmtId="166" fontId="6" fillId="8" borderId="0" xfId="0" applyNumberFormat="1" applyFont="1" applyFill="1" applyAlignment="1">
      <alignment horizontal="center" vertical="top"/>
    </xf>
    <xf numFmtId="166" fontId="6" fillId="8" borderId="0" xfId="0" applyNumberFormat="1" applyFont="1" applyFill="1"/>
    <xf numFmtId="168" fontId="6" fillId="8" borderId="0" xfId="0" applyNumberFormat="1" applyFont="1" applyFill="1" applyAlignment="1">
      <alignment horizontal="right" vertical="center"/>
    </xf>
    <xf numFmtId="0" fontId="6" fillId="8" borderId="0" xfId="0" applyFont="1" applyFill="1"/>
    <xf numFmtId="0" fontId="8" fillId="8" borderId="0" xfId="0" applyFont="1" applyFill="1"/>
    <xf numFmtId="0" fontId="6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center" vertical="top"/>
    </xf>
    <xf numFmtId="2" fontId="6" fillId="8" borderId="0" xfId="0" applyNumberFormat="1" applyFont="1" applyFill="1"/>
    <xf numFmtId="164" fontId="6" fillId="8" borderId="0" xfId="0" applyNumberFormat="1" applyFont="1" applyFill="1"/>
    <xf numFmtId="49" fontId="24" fillId="7" borderId="15" xfId="16" applyNumberFormat="1" applyFont="1" applyFill="1" applyBorder="1" applyAlignment="1" applyProtection="1">
      <alignment horizontal="center" vertical="center" wrapText="1"/>
    </xf>
    <xf numFmtId="49" fontId="25" fillId="7" borderId="18" xfId="16" applyNumberFormat="1" applyFont="1" applyFill="1" applyBorder="1" applyAlignment="1" applyProtection="1">
      <alignment horizontal="center" vertical="center" wrapText="1"/>
    </xf>
    <xf numFmtId="4" fontId="25" fillId="7" borderId="18" xfId="16" applyNumberFormat="1" applyFont="1" applyFill="1" applyBorder="1" applyAlignment="1" applyProtection="1">
      <alignment horizontal="right" vertical="center" wrapText="1"/>
    </xf>
    <xf numFmtId="49" fontId="26" fillId="7" borderId="19" xfId="16" applyNumberFormat="1" applyFont="1" applyFill="1" applyBorder="1" applyAlignment="1" applyProtection="1">
      <alignment horizontal="center"/>
    </xf>
    <xf numFmtId="4" fontId="26" fillId="7" borderId="19" xfId="16" applyNumberFormat="1" applyFont="1" applyFill="1" applyBorder="1" applyAlignment="1" applyProtection="1">
      <alignment horizontal="right"/>
    </xf>
    <xf numFmtId="0" fontId="6" fillId="8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 wrapText="1"/>
    </xf>
    <xf numFmtId="166" fontId="6" fillId="8" borderId="0" xfId="0" applyNumberFormat="1" applyFont="1" applyFill="1" applyBorder="1" applyAlignment="1">
      <alignment horizontal="right" vertical="center"/>
    </xf>
    <xf numFmtId="166" fontId="6" fillId="8" borderId="0" xfId="0" applyNumberFormat="1" applyFont="1" applyFill="1" applyBorder="1"/>
    <xf numFmtId="166" fontId="6" fillId="2" borderId="0" xfId="0" applyNumberFormat="1" applyFont="1" applyFill="1" applyBorder="1"/>
    <xf numFmtId="0" fontId="6" fillId="8" borderId="2" xfId="0" applyFont="1" applyFill="1" applyBorder="1" applyAlignment="1">
      <alignment vertical="center" wrapText="1"/>
    </xf>
    <xf numFmtId="0" fontId="9" fillId="7" borderId="0" xfId="0" applyFont="1" applyFill="1"/>
    <xf numFmtId="49" fontId="18" fillId="7" borderId="2" xfId="0" applyNumberFormat="1" applyFont="1" applyFill="1" applyBorder="1" applyAlignment="1">
      <alignment horizontal="center" vertical="center" wrapText="1"/>
    </xf>
    <xf numFmtId="168" fontId="6" fillId="7" borderId="2" xfId="0" applyNumberFormat="1" applyFont="1" applyFill="1" applyBorder="1"/>
    <xf numFmtId="166" fontId="15" fillId="7" borderId="2" xfId="0" applyNumberFormat="1" applyFont="1" applyFill="1" applyBorder="1"/>
    <xf numFmtId="166" fontId="6" fillId="7" borderId="0" xfId="0" applyNumberFormat="1" applyFont="1" applyFill="1"/>
    <xf numFmtId="166" fontId="9" fillId="7" borderId="0" xfId="0" applyNumberFormat="1" applyFont="1" applyFill="1"/>
    <xf numFmtId="0" fontId="13" fillId="7" borderId="0" xfId="0" applyFont="1" applyFill="1"/>
    <xf numFmtId="49" fontId="6" fillId="7" borderId="3" xfId="0" applyNumberFormat="1" applyFont="1" applyFill="1" applyBorder="1" applyAlignment="1">
      <alignment horizontal="center" vertical="center" wrapText="1"/>
    </xf>
    <xf numFmtId="168" fontId="9" fillId="7" borderId="2" xfId="0" applyNumberFormat="1" applyFont="1" applyFill="1" applyBorder="1"/>
    <xf numFmtId="168" fontId="9" fillId="7" borderId="0" xfId="0" applyNumberFormat="1" applyFont="1" applyFill="1"/>
    <xf numFmtId="168" fontId="6" fillId="7" borderId="0" xfId="0" applyNumberFormat="1" applyFont="1" applyFill="1"/>
    <xf numFmtId="0" fontId="6" fillId="7" borderId="0" xfId="0" applyFont="1" applyFill="1"/>
    <xf numFmtId="170" fontId="6" fillId="7" borderId="0" xfId="0" applyNumberFormat="1" applyFont="1" applyFill="1"/>
    <xf numFmtId="166" fontId="27" fillId="0" borderId="2" xfId="0" applyNumberFormat="1" applyFont="1" applyBorder="1"/>
    <xf numFmtId="166" fontId="27" fillId="2" borderId="2" xfId="0" applyNumberFormat="1" applyFont="1" applyFill="1" applyBorder="1"/>
    <xf numFmtId="166" fontId="27" fillId="7" borderId="2" xfId="0" applyNumberFormat="1" applyFont="1" applyFill="1" applyBorder="1"/>
    <xf numFmtId="168" fontId="28" fillId="0" borderId="2" xfId="0" applyNumberFormat="1" applyFont="1" applyBorder="1"/>
    <xf numFmtId="168" fontId="28" fillId="2" borderId="2" xfId="0" applyNumberFormat="1" applyFont="1" applyFill="1" applyBorder="1"/>
    <xf numFmtId="168" fontId="28" fillId="7" borderId="2" xfId="0" applyNumberFormat="1" applyFont="1" applyFill="1" applyBorder="1"/>
    <xf numFmtId="166" fontId="28" fillId="0" borderId="2" xfId="0" applyNumberFormat="1" applyFont="1" applyBorder="1"/>
    <xf numFmtId="166" fontId="28" fillId="2" borderId="2" xfId="0" applyNumberFormat="1" applyFont="1" applyFill="1" applyBorder="1"/>
    <xf numFmtId="166" fontId="28" fillId="7" borderId="2" xfId="0" applyNumberFormat="1" applyFont="1" applyFill="1" applyBorder="1"/>
    <xf numFmtId="166" fontId="28" fillId="0" borderId="0" xfId="0" applyNumberFormat="1" applyFont="1"/>
    <xf numFmtId="166" fontId="28" fillId="2" borderId="0" xfId="0" applyNumberFormat="1" applyFont="1" applyFill="1"/>
    <xf numFmtId="166" fontId="28" fillId="7" borderId="0" xfId="0" applyNumberFormat="1" applyFont="1" applyFill="1"/>
    <xf numFmtId="49" fontId="6" fillId="8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6" fillId="8" borderId="3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6" fontId="6" fillId="7" borderId="2" xfId="0" applyNumberFormat="1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166" fontId="7" fillId="7" borderId="2" xfId="1" applyNumberFormat="1" applyFont="1" applyFill="1" applyBorder="1" applyAlignment="1" applyProtection="1">
      <alignment horizontal="center" vertical="center" wrapText="1"/>
    </xf>
    <xf numFmtId="166" fontId="7" fillId="7" borderId="2" xfId="0" applyNumberFormat="1" applyFont="1" applyFill="1" applyBorder="1"/>
    <xf numFmtId="168" fontId="7" fillId="7" borderId="2" xfId="0" applyNumberFormat="1" applyFont="1" applyFill="1" applyBorder="1"/>
    <xf numFmtId="0" fontId="10" fillId="7" borderId="0" xfId="0" applyFont="1" applyFill="1"/>
    <xf numFmtId="0" fontId="6" fillId="8" borderId="2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2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168" fontId="15" fillId="8" borderId="0" xfId="0" applyNumberFormat="1" applyFont="1" applyFill="1"/>
    <xf numFmtId="49" fontId="15" fillId="8" borderId="2" xfId="0" applyNumberFormat="1" applyFont="1" applyFill="1" applyBorder="1" applyAlignment="1">
      <alignment horizontal="center" vertical="center" wrapText="1"/>
    </xf>
    <xf numFmtId="169" fontId="15" fillId="8" borderId="2" xfId="0" applyNumberFormat="1" applyFont="1" applyFill="1" applyBorder="1" applyAlignment="1">
      <alignment horizontal="right" vertical="center"/>
    </xf>
    <xf numFmtId="169" fontId="29" fillId="8" borderId="2" xfId="0" applyNumberFormat="1" applyFont="1" applyFill="1" applyBorder="1" applyAlignment="1">
      <alignment vertical="center" wrapText="1"/>
    </xf>
    <xf numFmtId="169" fontId="29" fillId="8" borderId="2" xfId="0" applyNumberFormat="1" applyFont="1" applyFill="1" applyBorder="1" applyAlignment="1">
      <alignment vertical="center"/>
    </xf>
    <xf numFmtId="169" fontId="15" fillId="8" borderId="2" xfId="0" applyNumberFormat="1" applyFont="1" applyFill="1" applyBorder="1"/>
    <xf numFmtId="169" fontId="15" fillId="8" borderId="2" xfId="0" applyNumberFormat="1" applyFont="1" applyFill="1" applyBorder="1" applyAlignment="1">
      <alignment horizontal="right" vertical="center" wrapText="1"/>
    </xf>
    <xf numFmtId="4" fontId="15" fillId="8" borderId="2" xfId="0" applyNumberFormat="1" applyFont="1" applyFill="1" applyBorder="1" applyAlignment="1">
      <alignment horizontal="right" vertical="center"/>
    </xf>
    <xf numFmtId="168" fontId="15" fillId="8" borderId="2" xfId="0" applyNumberFormat="1" applyFont="1" applyFill="1" applyBorder="1"/>
    <xf numFmtId="166" fontId="15" fillId="8" borderId="2" xfId="0" applyNumberFormat="1" applyFont="1" applyFill="1" applyBorder="1"/>
    <xf numFmtId="166" fontId="15" fillId="8" borderId="0" xfId="0" applyNumberFormat="1" applyFont="1" applyFill="1" applyBorder="1"/>
    <xf numFmtId="166" fontId="15" fillId="8" borderId="0" xfId="0" applyNumberFormat="1" applyFont="1" applyFill="1"/>
    <xf numFmtId="0" fontId="15" fillId="8" borderId="0" xfId="0" applyFont="1" applyFill="1"/>
    <xf numFmtId="2" fontId="15" fillId="8" borderId="0" xfId="0" applyNumberFormat="1" applyFont="1" applyFill="1"/>
    <xf numFmtId="164" fontId="15" fillId="8" borderId="0" xfId="0" applyNumberFormat="1" applyFont="1" applyFill="1"/>
    <xf numFmtId="0" fontId="6" fillId="8" borderId="5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169" fontId="6" fillId="8" borderId="3" xfId="0" applyNumberFormat="1" applyFont="1" applyFill="1" applyBorder="1" applyAlignment="1">
      <alignment horizontal="right" vertical="center"/>
    </xf>
    <xf numFmtId="0" fontId="30" fillId="8" borderId="2" xfId="0" applyFont="1" applyFill="1" applyBorder="1" applyAlignment="1">
      <alignment horizontal="left" vertical="center" wrapText="1"/>
    </xf>
    <xf numFmtId="0" fontId="30" fillId="8" borderId="2" xfId="0" applyFont="1" applyFill="1" applyBorder="1" applyAlignment="1">
      <alignment horizontal="center" vertical="center" wrapText="1"/>
    </xf>
    <xf numFmtId="49" fontId="30" fillId="8" borderId="2" xfId="0" applyNumberFormat="1" applyFont="1" applyFill="1" applyBorder="1" applyAlignment="1">
      <alignment horizontal="center" vertical="center" wrapText="1"/>
    </xf>
    <xf numFmtId="169" fontId="30" fillId="8" borderId="2" xfId="0" applyNumberFormat="1" applyFont="1" applyFill="1" applyBorder="1" applyAlignment="1">
      <alignment horizontal="right" vertical="center"/>
    </xf>
    <xf numFmtId="169" fontId="31" fillId="8" borderId="2" xfId="0" applyNumberFormat="1" applyFont="1" applyFill="1" applyBorder="1" applyAlignment="1">
      <alignment horizontal="right" vertical="center"/>
    </xf>
    <xf numFmtId="169" fontId="30" fillId="8" borderId="3" xfId="0" applyNumberFormat="1" applyFont="1" applyFill="1" applyBorder="1" applyAlignment="1">
      <alignment horizontal="right" vertical="center"/>
    </xf>
    <xf numFmtId="0" fontId="30" fillId="4" borderId="2" xfId="0" applyFont="1" applyFill="1" applyBorder="1" applyAlignment="1">
      <alignment horizontal="left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30" fillId="9" borderId="15" xfId="0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2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49" fontId="6" fillId="8" borderId="4" xfId="0" applyNumberFormat="1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6" fillId="8" borderId="13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center" vertical="top" wrapText="1"/>
    </xf>
    <xf numFmtId="168" fontId="6" fillId="8" borderId="2" xfId="0" applyNumberFormat="1" applyFont="1" applyFill="1" applyBorder="1" applyAlignment="1">
      <alignment horizontal="right" vertical="top" wrapText="1"/>
    </xf>
    <xf numFmtId="166" fontId="6" fillId="8" borderId="2" xfId="0" applyNumberFormat="1" applyFont="1" applyFill="1" applyBorder="1" applyAlignment="1">
      <alignment horizontal="right" vertical="top" wrapText="1"/>
    </xf>
    <xf numFmtId="166" fontId="6" fillId="8" borderId="2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horizontal="center" vertical="center"/>
    </xf>
    <xf numFmtId="166" fontId="6" fillId="8" borderId="2" xfId="0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7" borderId="2" xfId="0" applyFont="1" applyFill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4" fillId="0" borderId="6" xfId="2" applyFont="1" applyBorder="1" applyAlignment="1">
      <alignment horizontal="left" vertical="top" wrapText="1"/>
    </xf>
    <xf numFmtId="0" fontId="14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66" fontId="15" fillId="2" borderId="2" xfId="0" applyNumberFormat="1" applyFont="1" applyFill="1" applyBorder="1"/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W56"/>
  <sheetViews>
    <sheetView topLeftCell="A13" zoomScale="80" workbookViewId="0">
      <selection activeCell="P9" sqref="P9"/>
    </sheetView>
  </sheetViews>
  <sheetFormatPr defaultColWidth="9.140625" defaultRowHeight="15.75" x14ac:dyDescent="0.25"/>
  <cols>
    <col min="1" max="1" width="5.42578125" style="1" customWidth="1"/>
    <col min="2" max="2" width="93.85546875" style="2" customWidth="1"/>
    <col min="3" max="3" width="12" style="2" customWidth="1"/>
    <col min="4" max="4" width="17.28515625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257" width="9.140625" style="2"/>
  </cols>
  <sheetData>
    <row r="1" spans="1:9" ht="15.75" customHeight="1" x14ac:dyDescent="0.25">
      <c r="D1" s="370" t="s">
        <v>0</v>
      </c>
      <c r="E1" s="370"/>
      <c r="F1" s="370"/>
      <c r="G1" s="370"/>
    </row>
    <row r="2" spans="1:9" ht="43.5" customHeight="1" x14ac:dyDescent="0.25">
      <c r="A2" s="4"/>
      <c r="B2" s="5"/>
      <c r="C2" s="6"/>
      <c r="D2" s="370"/>
      <c r="E2" s="370"/>
      <c r="F2" s="370"/>
      <c r="G2" s="370"/>
    </row>
    <row r="3" spans="1:9" ht="50.25" customHeight="1" x14ac:dyDescent="0.25">
      <c r="A3" s="371" t="s">
        <v>1</v>
      </c>
      <c r="B3" s="371"/>
      <c r="C3" s="371"/>
      <c r="D3" s="371"/>
      <c r="E3" s="372"/>
      <c r="F3" s="372"/>
      <c r="G3" s="372"/>
      <c r="H3" s="372"/>
    </row>
    <row r="4" spans="1:9" ht="37.5" customHeight="1" x14ac:dyDescent="0.25">
      <c r="A4" s="373" t="s">
        <v>2</v>
      </c>
      <c r="B4" s="374" t="s">
        <v>3</v>
      </c>
      <c r="C4" s="374" t="s">
        <v>4</v>
      </c>
      <c r="D4" s="375" t="s">
        <v>5</v>
      </c>
      <c r="E4" s="376" t="s">
        <v>6</v>
      </c>
      <c r="F4" s="376"/>
      <c r="G4" s="376"/>
      <c r="H4" s="376"/>
      <c r="I4" s="376"/>
    </row>
    <row r="5" spans="1:9" ht="78.75" customHeight="1" x14ac:dyDescent="0.25">
      <c r="A5" s="373"/>
      <c r="B5" s="374"/>
      <c r="C5" s="374"/>
      <c r="D5" s="375"/>
      <c r="E5" s="212" t="s">
        <v>7</v>
      </c>
      <c r="F5" s="213" t="s">
        <v>8</v>
      </c>
      <c r="G5" s="213" t="s">
        <v>9</v>
      </c>
      <c r="H5" s="213" t="s">
        <v>10</v>
      </c>
      <c r="I5" s="213" t="s">
        <v>536</v>
      </c>
    </row>
    <row r="6" spans="1:9" ht="36.75" customHeight="1" x14ac:dyDescent="0.25">
      <c r="A6" s="373"/>
      <c r="B6" s="374"/>
      <c r="C6" s="374"/>
      <c r="D6" s="375"/>
      <c r="E6" s="214" t="s">
        <v>12</v>
      </c>
      <c r="F6" s="214" t="s">
        <v>13</v>
      </c>
      <c r="G6" s="214" t="s">
        <v>14</v>
      </c>
      <c r="H6" s="214" t="s">
        <v>15</v>
      </c>
      <c r="I6" s="214" t="s">
        <v>537</v>
      </c>
    </row>
    <row r="7" spans="1:9" ht="35.25" customHeight="1" x14ac:dyDescent="0.25">
      <c r="A7" s="377" t="s">
        <v>16</v>
      </c>
      <c r="B7" s="377"/>
      <c r="C7" s="377"/>
      <c r="D7" s="377"/>
      <c r="E7" s="378"/>
      <c r="F7" s="378"/>
      <c r="G7" s="378"/>
      <c r="H7" s="378"/>
      <c r="I7" s="378"/>
    </row>
    <row r="8" spans="1:9" ht="47.25" customHeight="1" x14ac:dyDescent="0.25">
      <c r="A8" s="11">
        <v>1</v>
      </c>
      <c r="B8" s="12" t="s">
        <v>17</v>
      </c>
      <c r="C8" s="13" t="s">
        <v>18</v>
      </c>
      <c r="D8" s="8">
        <v>0.25</v>
      </c>
      <c r="E8" s="18">
        <v>100</v>
      </c>
      <c r="F8" s="19">
        <v>100</v>
      </c>
      <c r="G8" s="18">
        <v>100</v>
      </c>
      <c r="H8" s="18">
        <v>100</v>
      </c>
      <c r="I8" s="18">
        <v>100</v>
      </c>
    </row>
    <row r="9" spans="1:9" ht="51.75" customHeight="1" x14ac:dyDescent="0.25">
      <c r="A9" s="11" t="s">
        <v>19</v>
      </c>
      <c r="B9" s="12" t="s">
        <v>20</v>
      </c>
      <c r="C9" s="13" t="s">
        <v>18</v>
      </c>
      <c r="D9" s="8">
        <v>0.25</v>
      </c>
      <c r="E9" s="15">
        <v>100</v>
      </c>
      <c r="F9" s="16">
        <v>100</v>
      </c>
      <c r="G9" s="15">
        <v>100</v>
      </c>
      <c r="H9" s="15">
        <v>100</v>
      </c>
      <c r="I9" s="15">
        <v>100</v>
      </c>
    </row>
    <row r="10" spans="1:9" ht="75" customHeight="1" x14ac:dyDescent="0.25">
      <c r="A10" s="11" t="s">
        <v>21</v>
      </c>
      <c r="B10" s="17" t="s">
        <v>22</v>
      </c>
      <c r="C10" s="8" t="s">
        <v>18</v>
      </c>
      <c r="D10" s="8">
        <v>0.25</v>
      </c>
      <c r="E10" s="180">
        <v>1.8</v>
      </c>
      <c r="F10" s="182">
        <v>1.8</v>
      </c>
      <c r="G10" s="180">
        <v>1.8</v>
      </c>
      <c r="H10" s="180">
        <v>1.8</v>
      </c>
      <c r="I10" s="298">
        <v>1.8</v>
      </c>
    </row>
    <row r="11" spans="1:9" ht="57.75" customHeight="1" x14ac:dyDescent="0.25">
      <c r="A11" s="11" t="s">
        <v>23</v>
      </c>
      <c r="B11" s="12" t="s">
        <v>24</v>
      </c>
      <c r="C11" s="13" t="s">
        <v>18</v>
      </c>
      <c r="D11" s="8">
        <v>0.25</v>
      </c>
      <c r="E11" s="19">
        <v>90.62</v>
      </c>
      <c r="F11" s="19">
        <v>82.64</v>
      </c>
      <c r="G11" s="18">
        <v>82.64</v>
      </c>
      <c r="H11" s="18">
        <v>82.64</v>
      </c>
      <c r="I11" s="18">
        <v>82.64</v>
      </c>
    </row>
    <row r="12" spans="1:9" ht="26.25" customHeight="1" x14ac:dyDescent="0.25">
      <c r="A12" s="379" t="s">
        <v>25</v>
      </c>
      <c r="B12" s="379"/>
      <c r="C12" s="379"/>
      <c r="D12" s="379"/>
      <c r="E12" s="379"/>
      <c r="F12" s="379"/>
      <c r="G12" s="379"/>
      <c r="H12" s="379"/>
    </row>
    <row r="13" spans="1:9" ht="42" customHeight="1" x14ac:dyDescent="0.25">
      <c r="A13" s="380" t="s">
        <v>26</v>
      </c>
      <c r="B13" s="380"/>
      <c r="C13" s="380"/>
      <c r="D13" s="380"/>
      <c r="E13" s="380"/>
      <c r="F13" s="380"/>
      <c r="G13" s="380"/>
      <c r="H13" s="381"/>
    </row>
    <row r="14" spans="1:9" ht="33" customHeight="1" x14ac:dyDescent="0.25">
      <c r="A14" s="11" t="s">
        <v>27</v>
      </c>
      <c r="B14" s="20" t="s">
        <v>28</v>
      </c>
      <c r="C14" s="13" t="s">
        <v>18</v>
      </c>
      <c r="D14" s="13">
        <v>0.04</v>
      </c>
      <c r="E14" s="14">
        <v>731.11</v>
      </c>
      <c r="F14" s="322">
        <v>485.6</v>
      </c>
      <c r="G14" s="322">
        <v>485.6</v>
      </c>
      <c r="H14" s="322">
        <v>485.6</v>
      </c>
      <c r="I14" s="322">
        <v>485.6</v>
      </c>
    </row>
    <row r="15" spans="1:9" ht="77.25" customHeight="1" x14ac:dyDescent="0.25">
      <c r="A15" s="21" t="s">
        <v>29</v>
      </c>
      <c r="B15" s="20" t="s">
        <v>30</v>
      </c>
      <c r="C15" s="13" t="s">
        <v>18</v>
      </c>
      <c r="D15" s="13">
        <v>0.04</v>
      </c>
      <c r="E15" s="23">
        <v>50</v>
      </c>
      <c r="F15" s="22">
        <v>100</v>
      </c>
      <c r="G15" s="23">
        <v>100</v>
      </c>
      <c r="H15" s="23">
        <v>100</v>
      </c>
      <c r="I15" s="23">
        <v>100</v>
      </c>
    </row>
    <row r="16" spans="1:9" ht="61.5" customHeight="1" x14ac:dyDescent="0.25">
      <c r="A16" s="21" t="s">
        <v>31</v>
      </c>
      <c r="B16" s="20" t="s">
        <v>32</v>
      </c>
      <c r="C16" s="13" t="s">
        <v>18</v>
      </c>
      <c r="D16" s="13">
        <v>0.04</v>
      </c>
      <c r="E16" s="13">
        <v>100</v>
      </c>
      <c r="F16" s="14">
        <v>100</v>
      </c>
      <c r="G16" s="13">
        <v>100</v>
      </c>
      <c r="H16" s="13">
        <v>100</v>
      </c>
      <c r="I16" s="13">
        <v>100</v>
      </c>
    </row>
    <row r="17" spans="1:9" s="24" customFormat="1" ht="33" customHeight="1" x14ac:dyDescent="0.25">
      <c r="A17" s="382" t="s">
        <v>33</v>
      </c>
      <c r="B17" s="382"/>
      <c r="C17" s="382"/>
      <c r="D17" s="382"/>
      <c r="E17" s="382"/>
      <c r="F17" s="382"/>
      <c r="G17" s="382"/>
      <c r="H17" s="382"/>
      <c r="I17" s="382"/>
    </row>
    <row r="18" spans="1:9" ht="63.75" customHeight="1" x14ac:dyDescent="0.25">
      <c r="A18" s="11" t="s">
        <v>34</v>
      </c>
      <c r="B18" s="20" t="s">
        <v>35</v>
      </c>
      <c r="C18" s="8" t="s">
        <v>18</v>
      </c>
      <c r="D18" s="13">
        <v>0.04</v>
      </c>
      <c r="E18" s="26">
        <v>0</v>
      </c>
      <c r="F18" s="27">
        <v>0</v>
      </c>
      <c r="G18" s="26">
        <v>0</v>
      </c>
      <c r="H18" s="26">
        <v>0</v>
      </c>
      <c r="I18" s="26">
        <v>0</v>
      </c>
    </row>
    <row r="19" spans="1:9" ht="40.5" customHeight="1" x14ac:dyDescent="0.25">
      <c r="A19" s="11" t="s">
        <v>36</v>
      </c>
      <c r="B19" s="12" t="s">
        <v>37</v>
      </c>
      <c r="C19" s="8" t="s">
        <v>18</v>
      </c>
      <c r="D19" s="13">
        <v>0.03</v>
      </c>
      <c r="E19" s="28">
        <v>100</v>
      </c>
      <c r="F19" s="29">
        <v>100</v>
      </c>
      <c r="G19" s="28">
        <v>100</v>
      </c>
      <c r="H19" s="28">
        <v>100</v>
      </c>
      <c r="I19" s="28">
        <v>100</v>
      </c>
    </row>
    <row r="20" spans="1:9" ht="64.5" customHeight="1" x14ac:dyDescent="0.25">
      <c r="A20" s="11" t="s">
        <v>38</v>
      </c>
      <c r="B20" s="12" t="s">
        <v>39</v>
      </c>
      <c r="C20" s="13" t="s">
        <v>18</v>
      </c>
      <c r="D20" s="13">
        <v>0.04</v>
      </c>
      <c r="E20" s="18">
        <v>5.4</v>
      </c>
      <c r="F20" s="19">
        <v>0</v>
      </c>
      <c r="G20" s="18">
        <v>0</v>
      </c>
      <c r="H20" s="18">
        <v>0</v>
      </c>
      <c r="I20" s="18">
        <v>0</v>
      </c>
    </row>
    <row r="21" spans="1:9" s="30" customFormat="1" ht="60.75" customHeight="1" x14ac:dyDescent="0.2">
      <c r="A21" s="11" t="s">
        <v>40</v>
      </c>
      <c r="B21" s="12" t="s">
        <v>41</v>
      </c>
      <c r="C21" s="8" t="s">
        <v>18</v>
      </c>
      <c r="D21" s="13">
        <v>0.04</v>
      </c>
      <c r="E21" s="13">
        <v>5.57</v>
      </c>
      <c r="F21" s="323">
        <f>52/934*100</f>
        <v>5.5674518201284791</v>
      </c>
      <c r="G21" s="323">
        <f>52/934*100</f>
        <v>5.5674518201284791</v>
      </c>
      <c r="H21" s="323">
        <f>52/934*100</f>
        <v>5.5674518201284791</v>
      </c>
      <c r="I21" s="323">
        <f>52/934*100</f>
        <v>5.5674518201284791</v>
      </c>
    </row>
    <row r="22" spans="1:9" ht="52.5" customHeight="1" x14ac:dyDescent="0.25">
      <c r="A22" s="11" t="s">
        <v>42</v>
      </c>
      <c r="B22" s="12" t="s">
        <v>44</v>
      </c>
      <c r="C22" s="28" t="s">
        <v>18</v>
      </c>
      <c r="D22" s="13">
        <v>0.04</v>
      </c>
      <c r="E22" s="28">
        <v>100</v>
      </c>
      <c r="F22" s="29">
        <v>100</v>
      </c>
      <c r="G22" s="28">
        <v>100</v>
      </c>
      <c r="H22" s="28">
        <v>100</v>
      </c>
      <c r="I22" s="28">
        <v>100</v>
      </c>
    </row>
    <row r="23" spans="1:9" ht="74.25" customHeight="1" x14ac:dyDescent="0.25">
      <c r="A23" s="11" t="s">
        <v>43</v>
      </c>
      <c r="B23" s="12" t="s">
        <v>46</v>
      </c>
      <c r="C23" s="28" t="s">
        <v>18</v>
      </c>
      <c r="D23" s="13">
        <v>0.04</v>
      </c>
      <c r="E23" s="28">
        <v>100</v>
      </c>
      <c r="F23" s="29">
        <v>100</v>
      </c>
      <c r="G23" s="28">
        <v>100</v>
      </c>
      <c r="H23" s="28">
        <v>100</v>
      </c>
      <c r="I23" s="28">
        <v>100</v>
      </c>
    </row>
    <row r="24" spans="1:9" ht="84.75" customHeight="1" x14ac:dyDescent="0.25">
      <c r="A24" s="11" t="s">
        <v>45</v>
      </c>
      <c r="B24" s="17" t="s">
        <v>48</v>
      </c>
      <c r="C24" s="8" t="s">
        <v>18</v>
      </c>
      <c r="D24" s="13">
        <v>0.04</v>
      </c>
      <c r="E24" s="180">
        <v>100</v>
      </c>
      <c r="F24" s="182">
        <v>100</v>
      </c>
      <c r="G24" s="180">
        <v>100</v>
      </c>
      <c r="H24" s="180">
        <v>100</v>
      </c>
      <c r="I24" s="298">
        <v>100</v>
      </c>
    </row>
    <row r="25" spans="1:9" ht="26.25" customHeight="1" x14ac:dyDescent="0.25">
      <c r="A25" s="383" t="s">
        <v>515</v>
      </c>
      <c r="B25" s="383"/>
      <c r="C25" s="383"/>
      <c r="D25" s="383"/>
      <c r="E25" s="383"/>
      <c r="F25" s="383"/>
      <c r="H25" s="31"/>
      <c r="I25" s="31"/>
    </row>
    <row r="26" spans="1:9" ht="64.5" customHeight="1" x14ac:dyDescent="0.25">
      <c r="A26" s="7" t="s">
        <v>49</v>
      </c>
      <c r="B26" s="17" t="s">
        <v>50</v>
      </c>
      <c r="C26" s="13" t="s">
        <v>18</v>
      </c>
      <c r="D26" s="13">
        <v>0.04</v>
      </c>
      <c r="E26" s="180">
        <v>71</v>
      </c>
      <c r="F26" s="182">
        <v>71</v>
      </c>
      <c r="G26" s="180">
        <v>71</v>
      </c>
      <c r="H26" s="180">
        <v>71</v>
      </c>
      <c r="I26" s="298">
        <v>71</v>
      </c>
    </row>
    <row r="27" spans="1:9" s="24" customFormat="1" ht="31.5" customHeight="1" x14ac:dyDescent="0.25">
      <c r="A27" s="384" t="s">
        <v>51</v>
      </c>
      <c r="B27" s="384"/>
      <c r="C27" s="384"/>
      <c r="D27" s="384"/>
      <c r="E27" s="2"/>
      <c r="F27" s="2"/>
      <c r="H27" s="32"/>
      <c r="I27" s="32"/>
    </row>
    <row r="28" spans="1:9" ht="27" customHeight="1" x14ac:dyDescent="0.25">
      <c r="A28" s="33" t="s">
        <v>52</v>
      </c>
      <c r="B28" s="17" t="s">
        <v>53</v>
      </c>
      <c r="C28" s="8" t="s">
        <v>18</v>
      </c>
      <c r="D28" s="13">
        <v>0.04</v>
      </c>
      <c r="E28" s="180">
        <v>81.5</v>
      </c>
      <c r="F28" s="180">
        <v>82</v>
      </c>
      <c r="G28" s="180">
        <v>83</v>
      </c>
      <c r="H28" s="180">
        <v>83</v>
      </c>
      <c r="I28" s="298">
        <v>83</v>
      </c>
    </row>
    <row r="29" spans="1:9" s="24" customFormat="1" ht="36.75" customHeight="1" x14ac:dyDescent="0.25">
      <c r="A29" s="384" t="s">
        <v>54</v>
      </c>
      <c r="B29" s="384"/>
      <c r="C29" s="384"/>
      <c r="D29" s="384"/>
      <c r="E29" s="384"/>
      <c r="F29" s="6"/>
      <c r="H29" s="32"/>
      <c r="I29" s="32"/>
    </row>
    <row r="30" spans="1:9" ht="36.75" customHeight="1" x14ac:dyDescent="0.25">
      <c r="A30" s="33" t="s">
        <v>55</v>
      </c>
      <c r="B30" s="34" t="s">
        <v>56</v>
      </c>
      <c r="C30" s="8" t="s">
        <v>18</v>
      </c>
      <c r="D30" s="13">
        <v>0.03</v>
      </c>
      <c r="E30" s="195">
        <v>79.06</v>
      </c>
      <c r="F30" s="195">
        <v>82</v>
      </c>
      <c r="G30" s="195">
        <v>84</v>
      </c>
      <c r="H30" s="195">
        <v>86</v>
      </c>
      <c r="I30" s="298">
        <v>86</v>
      </c>
    </row>
    <row r="31" spans="1:9" ht="36" customHeight="1" x14ac:dyDescent="0.25">
      <c r="A31" s="33" t="s">
        <v>57</v>
      </c>
      <c r="B31" s="17" t="s">
        <v>58</v>
      </c>
      <c r="C31" s="8" t="s">
        <v>18</v>
      </c>
      <c r="D31" s="13">
        <v>0.03</v>
      </c>
      <c r="E31" s="180">
        <v>215</v>
      </c>
      <c r="F31" s="180">
        <v>215</v>
      </c>
      <c r="G31" s="180">
        <v>215</v>
      </c>
      <c r="H31" s="180">
        <v>215</v>
      </c>
      <c r="I31" s="298">
        <v>215</v>
      </c>
    </row>
    <row r="32" spans="1:9" ht="43.5" customHeight="1" x14ac:dyDescent="0.25">
      <c r="A32" s="33" t="s">
        <v>59</v>
      </c>
      <c r="B32" s="17" t="s">
        <v>60</v>
      </c>
      <c r="C32" s="8" t="s">
        <v>18</v>
      </c>
      <c r="D32" s="13">
        <v>0.03</v>
      </c>
      <c r="E32" s="35">
        <v>0.47</v>
      </c>
      <c r="F32" s="35">
        <v>0.62</v>
      </c>
      <c r="G32" s="35">
        <v>0.64</v>
      </c>
      <c r="H32" s="35">
        <v>0.64</v>
      </c>
      <c r="I32" s="35">
        <v>0.64</v>
      </c>
    </row>
    <row r="33" spans="1:9" ht="43.5" customHeight="1" x14ac:dyDescent="0.25">
      <c r="A33" s="383" t="s">
        <v>61</v>
      </c>
      <c r="B33" s="383"/>
      <c r="C33" s="383"/>
      <c r="D33" s="383"/>
      <c r="E33" s="383"/>
      <c r="F33" s="35"/>
      <c r="G33" s="35"/>
      <c r="H33" s="35"/>
      <c r="I33" s="35"/>
    </row>
    <row r="34" spans="1:9" ht="64.5" customHeight="1" x14ac:dyDescent="0.25">
      <c r="A34" s="33" t="s">
        <v>62</v>
      </c>
      <c r="B34" s="17" t="s">
        <v>63</v>
      </c>
      <c r="C34" s="8" t="s">
        <v>18</v>
      </c>
      <c r="D34" s="8">
        <v>0.03</v>
      </c>
      <c r="E34" s="36">
        <v>7.6999999999999999E-2</v>
      </c>
      <c r="F34" s="36">
        <v>9.2399999999999996E-2</v>
      </c>
      <c r="G34" s="36">
        <v>0.1079</v>
      </c>
      <c r="H34" s="36">
        <v>0.1079</v>
      </c>
      <c r="I34" s="36">
        <v>0.1079</v>
      </c>
    </row>
    <row r="35" spans="1:9" ht="45.75" customHeight="1" x14ac:dyDescent="0.25">
      <c r="A35" s="385" t="s">
        <v>64</v>
      </c>
      <c r="B35" s="385"/>
      <c r="C35" s="385"/>
      <c r="D35" s="385"/>
      <c r="E35" s="6"/>
      <c r="F35" s="6"/>
    </row>
    <row r="36" spans="1:9" ht="51" customHeight="1" x14ac:dyDescent="0.25">
      <c r="A36" s="386" t="s">
        <v>65</v>
      </c>
      <c r="B36" s="386"/>
      <c r="C36" s="386"/>
      <c r="D36" s="386"/>
      <c r="E36" s="386"/>
      <c r="F36" s="386"/>
      <c r="G36" s="37"/>
      <c r="H36" s="38"/>
      <c r="I36" s="38"/>
    </row>
    <row r="37" spans="1:9" ht="81.75" customHeight="1" x14ac:dyDescent="0.25">
      <c r="A37" s="11" t="s">
        <v>66</v>
      </c>
      <c r="B37" s="17" t="s">
        <v>67</v>
      </c>
      <c r="C37" s="8" t="s">
        <v>18</v>
      </c>
      <c r="D37" s="13">
        <v>0.04</v>
      </c>
      <c r="E37" s="8">
        <v>17</v>
      </c>
      <c r="F37" s="8">
        <v>17</v>
      </c>
      <c r="G37" s="8">
        <v>17</v>
      </c>
      <c r="H37" s="8">
        <v>17</v>
      </c>
      <c r="I37" s="298">
        <v>17</v>
      </c>
    </row>
    <row r="38" spans="1:9" ht="27" customHeight="1" x14ac:dyDescent="0.25">
      <c r="A38" s="39" t="s">
        <v>68</v>
      </c>
      <c r="B38" s="40"/>
      <c r="C38" s="40"/>
      <c r="D38" s="40"/>
      <c r="E38" s="40"/>
      <c r="F38" s="41"/>
    </row>
    <row r="39" spans="1:9" ht="38.25" customHeight="1" x14ac:dyDescent="0.25">
      <c r="A39" s="11" t="s">
        <v>34</v>
      </c>
      <c r="B39" s="17" t="s">
        <v>69</v>
      </c>
      <c r="C39" s="8" t="s">
        <v>18</v>
      </c>
      <c r="D39" s="13">
        <v>0.04</v>
      </c>
      <c r="E39" s="8">
        <v>41</v>
      </c>
      <c r="F39" s="8">
        <v>43</v>
      </c>
      <c r="G39" s="8">
        <v>45</v>
      </c>
      <c r="H39" s="8">
        <v>45</v>
      </c>
      <c r="I39" s="298">
        <v>45</v>
      </c>
    </row>
    <row r="40" spans="1:9" ht="18" customHeight="1" x14ac:dyDescent="0.25">
      <c r="A40" s="386" t="s">
        <v>70</v>
      </c>
      <c r="B40" s="386"/>
      <c r="C40" s="386"/>
      <c r="D40" s="386"/>
      <c r="E40" s="386"/>
      <c r="F40" s="386"/>
      <c r="G40" s="386"/>
    </row>
    <row r="41" spans="1:9" ht="45.75" customHeight="1" x14ac:dyDescent="0.25">
      <c r="A41" s="11" t="s">
        <v>71</v>
      </c>
      <c r="B41" s="17" t="s">
        <v>72</v>
      </c>
      <c r="C41" s="8" t="s">
        <v>18</v>
      </c>
      <c r="D41" s="13">
        <v>0.04</v>
      </c>
      <c r="E41" s="180">
        <v>29</v>
      </c>
      <c r="F41" s="180">
        <v>31</v>
      </c>
      <c r="G41" s="180">
        <v>33</v>
      </c>
      <c r="H41" s="180">
        <v>33</v>
      </c>
      <c r="I41" s="298">
        <v>33</v>
      </c>
    </row>
    <row r="42" spans="1:9" ht="36" customHeight="1" x14ac:dyDescent="0.25">
      <c r="A42" s="389" t="s">
        <v>73</v>
      </c>
      <c r="B42" s="389"/>
      <c r="C42" s="389"/>
      <c r="D42" s="389"/>
      <c r="E42" s="389"/>
      <c r="F42" s="389"/>
      <c r="G42" s="389"/>
      <c r="H42" s="389"/>
      <c r="I42" s="389"/>
    </row>
    <row r="43" spans="1:9" ht="40.5" customHeight="1" x14ac:dyDescent="0.25">
      <c r="A43" s="390" t="s">
        <v>74</v>
      </c>
      <c r="B43" s="390"/>
      <c r="C43" s="390"/>
      <c r="D43" s="390"/>
      <c r="E43" s="390"/>
      <c r="F43" s="390"/>
      <c r="G43" s="390"/>
      <c r="H43" s="38"/>
      <c r="I43" s="38"/>
    </row>
    <row r="44" spans="1:9" ht="84" customHeight="1" x14ac:dyDescent="0.25">
      <c r="A44" s="11" t="s">
        <v>75</v>
      </c>
      <c r="B44" s="12" t="s">
        <v>76</v>
      </c>
      <c r="C44" s="8" t="s">
        <v>77</v>
      </c>
      <c r="D44" s="13">
        <v>0.04</v>
      </c>
      <c r="E44" s="42">
        <v>1</v>
      </c>
      <c r="F44" s="42">
        <v>2</v>
      </c>
      <c r="G44" s="42">
        <v>0</v>
      </c>
      <c r="H44" s="42">
        <v>0</v>
      </c>
      <c r="I44" s="42">
        <v>0</v>
      </c>
    </row>
    <row r="45" spans="1:9" ht="109.5" customHeight="1" x14ac:dyDescent="0.25">
      <c r="A45" s="11" t="s">
        <v>78</v>
      </c>
      <c r="B45" s="12" t="s">
        <v>79</v>
      </c>
      <c r="C45" s="28" t="s">
        <v>18</v>
      </c>
      <c r="D45" s="13">
        <v>0.04</v>
      </c>
      <c r="E45" s="8">
        <v>0</v>
      </c>
      <c r="F45" s="8">
        <v>0</v>
      </c>
      <c r="G45" s="8">
        <v>0</v>
      </c>
      <c r="H45" s="8">
        <v>0</v>
      </c>
      <c r="I45" s="298">
        <v>0</v>
      </c>
    </row>
    <row r="46" spans="1:9" ht="35.25" customHeight="1" x14ac:dyDescent="0.25">
      <c r="A46" s="391" t="s">
        <v>80</v>
      </c>
      <c r="B46" s="391"/>
      <c r="C46" s="391"/>
      <c r="D46" s="391"/>
      <c r="E46" s="391"/>
      <c r="F46" s="391"/>
      <c r="G46" s="391"/>
      <c r="H46" s="391"/>
      <c r="I46" s="391"/>
    </row>
    <row r="47" spans="1:9" ht="54.75" customHeight="1" x14ac:dyDescent="0.25">
      <c r="A47" s="11" t="s">
        <v>81</v>
      </c>
      <c r="B47" s="12" t="s">
        <v>82</v>
      </c>
      <c r="C47" s="28" t="s">
        <v>18</v>
      </c>
      <c r="D47" s="13">
        <v>0.04</v>
      </c>
      <c r="E47" s="180">
        <v>90</v>
      </c>
      <c r="F47" s="180">
        <v>90</v>
      </c>
      <c r="G47" s="180">
        <v>90</v>
      </c>
      <c r="H47" s="180">
        <v>90</v>
      </c>
      <c r="I47" s="298">
        <v>90</v>
      </c>
    </row>
    <row r="48" spans="1:9" ht="33" customHeight="1" x14ac:dyDescent="0.25">
      <c r="A48" s="390" t="s">
        <v>83</v>
      </c>
      <c r="B48" s="390"/>
      <c r="C48" s="390"/>
      <c r="D48" s="390"/>
      <c r="E48" s="390"/>
      <c r="F48" s="390"/>
      <c r="H48" s="31"/>
      <c r="I48" s="31"/>
    </row>
    <row r="49" spans="1:9" ht="88.5" customHeight="1" x14ac:dyDescent="0.25">
      <c r="A49" s="11" t="s">
        <v>84</v>
      </c>
      <c r="B49" s="12" t="s">
        <v>85</v>
      </c>
      <c r="C49" s="28" t="s">
        <v>18</v>
      </c>
      <c r="D49" s="13">
        <v>0.04</v>
      </c>
      <c r="E49" s="19">
        <v>5</v>
      </c>
      <c r="F49" s="19">
        <v>5</v>
      </c>
      <c r="G49" s="18">
        <v>5</v>
      </c>
      <c r="H49" s="18">
        <v>5</v>
      </c>
      <c r="I49" s="18">
        <v>5</v>
      </c>
    </row>
    <row r="50" spans="1:9" ht="33" customHeight="1" x14ac:dyDescent="0.25">
      <c r="A50" s="387" t="s">
        <v>86</v>
      </c>
      <c r="B50" s="387"/>
      <c r="C50" s="387"/>
      <c r="D50" s="387"/>
      <c r="E50" s="387"/>
      <c r="F50" s="387"/>
      <c r="G50" s="387"/>
      <c r="H50" s="31"/>
      <c r="I50" s="31"/>
    </row>
    <row r="51" spans="1:9" ht="33.75" customHeight="1" x14ac:dyDescent="0.25">
      <c r="A51" s="388" t="s">
        <v>87</v>
      </c>
      <c r="B51" s="388"/>
      <c r="C51" s="388"/>
      <c r="D51" s="388"/>
      <c r="E51" s="388"/>
      <c r="F51" s="388"/>
      <c r="G51" s="388"/>
      <c r="H51" s="31"/>
      <c r="I51" s="31"/>
    </row>
    <row r="52" spans="1:9" ht="96" customHeight="1" x14ac:dyDescent="0.25">
      <c r="A52" s="11" t="s">
        <v>88</v>
      </c>
      <c r="B52" s="43" t="s">
        <v>89</v>
      </c>
      <c r="C52" s="8" t="s">
        <v>90</v>
      </c>
      <c r="D52" s="13">
        <v>0.03</v>
      </c>
      <c r="E52" s="8">
        <v>5</v>
      </c>
      <c r="F52" s="8">
        <v>5</v>
      </c>
      <c r="G52" s="8">
        <v>5</v>
      </c>
      <c r="H52" s="8">
        <v>5</v>
      </c>
      <c r="I52" s="298">
        <v>5</v>
      </c>
    </row>
    <row r="53" spans="1:9" ht="89.25" customHeight="1" x14ac:dyDescent="0.25">
      <c r="A53" s="11" t="s">
        <v>91</v>
      </c>
      <c r="B53" s="44" t="s">
        <v>92</v>
      </c>
      <c r="C53" s="8" t="s">
        <v>90</v>
      </c>
      <c r="D53" s="13">
        <v>0.03</v>
      </c>
      <c r="E53" s="8">
        <v>5</v>
      </c>
      <c r="F53" s="8">
        <v>5</v>
      </c>
      <c r="G53" s="8">
        <v>5</v>
      </c>
      <c r="H53" s="8">
        <v>5</v>
      </c>
      <c r="I53" s="298">
        <v>5</v>
      </c>
    </row>
    <row r="54" spans="1:9" ht="112.5" customHeight="1" x14ac:dyDescent="0.25">
      <c r="A54" s="11" t="s">
        <v>93</v>
      </c>
      <c r="B54" s="45" t="s">
        <v>94</v>
      </c>
      <c r="C54" s="8" t="s">
        <v>90</v>
      </c>
      <c r="D54" s="13">
        <v>0.03</v>
      </c>
      <c r="E54" s="8">
        <v>5</v>
      </c>
      <c r="F54" s="8">
        <v>5</v>
      </c>
      <c r="G54" s="8">
        <v>5</v>
      </c>
      <c r="H54" s="8">
        <v>5</v>
      </c>
      <c r="I54" s="298">
        <v>5</v>
      </c>
    </row>
    <row r="55" spans="1:9" x14ac:dyDescent="0.25">
      <c r="D55" s="46"/>
    </row>
    <row r="56" spans="1:9" ht="20.25" customHeight="1" x14ac:dyDescent="0.25">
      <c r="A56" s="47"/>
      <c r="B56" s="2" t="s">
        <v>95</v>
      </c>
    </row>
  </sheetData>
  <mergeCells count="24">
    <mergeCell ref="A50:G50"/>
    <mergeCell ref="A51:G51"/>
    <mergeCell ref="A40:G40"/>
    <mergeCell ref="A42:I42"/>
    <mergeCell ref="A43:G43"/>
    <mergeCell ref="A46:I46"/>
    <mergeCell ref="A48:F48"/>
    <mergeCell ref="A27:D27"/>
    <mergeCell ref="A29:E29"/>
    <mergeCell ref="A33:E33"/>
    <mergeCell ref="A35:D35"/>
    <mergeCell ref="A36:F36"/>
    <mergeCell ref="A7:I7"/>
    <mergeCell ref="A12:H12"/>
    <mergeCell ref="A13:H13"/>
    <mergeCell ref="A17:I17"/>
    <mergeCell ref="A25:F25"/>
    <mergeCell ref="D1:G2"/>
    <mergeCell ref="A3:H3"/>
    <mergeCell ref="A4:A6"/>
    <mergeCell ref="B4:B6"/>
    <mergeCell ref="C4:C6"/>
    <mergeCell ref="D4:D6"/>
    <mergeCell ref="E4:I4"/>
  </mergeCells>
  <printOptions gridLines="1"/>
  <pageMargins left="0.31527777777777799" right="0.118055555555556" top="0.31527777777777799" bottom="0.19652777777777802" header="0.51180555555555496" footer="0.51180555555555496"/>
  <pageSetup paperSize="9" scale="72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53"/>
  <sheetViews>
    <sheetView view="pageBreakPreview" topLeftCell="A7" zoomScale="60" zoomScaleNormal="70" workbookViewId="0">
      <selection activeCell="T18" sqref="T18"/>
    </sheetView>
  </sheetViews>
  <sheetFormatPr defaultColWidth="9.140625" defaultRowHeight="15.75" x14ac:dyDescent="0.25"/>
  <cols>
    <col min="1" max="1" width="8.42578125" style="134" customWidth="1"/>
    <col min="2" max="2" width="83.5703125" style="2" customWidth="1"/>
    <col min="3" max="3" width="21" style="135" customWidth="1"/>
    <col min="4" max="4" width="10.7109375" style="135" customWidth="1"/>
    <col min="5" max="5" width="12.140625" style="135" customWidth="1"/>
    <col min="6" max="6" width="14.28515625" style="135" customWidth="1"/>
    <col min="7" max="7" width="11.85546875" style="135" customWidth="1"/>
    <col min="8" max="8" width="18.7109375" style="2" customWidth="1"/>
    <col min="9" max="9" width="18.7109375" style="112" hidden="1" customWidth="1"/>
    <col min="10" max="12" width="18.7109375" style="270" customWidth="1"/>
    <col min="13" max="13" width="18.7109375" style="24" customWidth="1"/>
    <col min="14" max="14" width="14.42578125" style="2" customWidth="1"/>
    <col min="15" max="15" width="44" style="2" customWidth="1"/>
    <col min="16" max="16" width="8.140625" style="2" customWidth="1"/>
    <col min="17" max="17" width="25.28515625" style="2" customWidth="1"/>
    <col min="18" max="257" width="9.140625" style="2"/>
  </cols>
  <sheetData>
    <row r="1" spans="1:16" s="2" customFormat="1" ht="46.5" customHeight="1" x14ac:dyDescent="0.25">
      <c r="A1" s="134"/>
      <c r="B1" s="59"/>
      <c r="C1" s="135"/>
      <c r="D1" s="135"/>
      <c r="E1" s="135"/>
      <c r="F1" s="135"/>
      <c r="G1" s="135"/>
      <c r="I1" s="112"/>
      <c r="J1" s="270"/>
      <c r="K1" s="270"/>
      <c r="L1" s="270"/>
      <c r="M1" s="24"/>
      <c r="N1" s="392" t="s">
        <v>409</v>
      </c>
      <c r="O1" s="392"/>
    </row>
    <row r="2" spans="1:16" s="2" customFormat="1" ht="41.25" customHeight="1" x14ac:dyDescent="0.25">
      <c r="A2" s="475" t="s">
        <v>247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</row>
    <row r="3" spans="1:16" s="2" customFormat="1" ht="41.25" customHeight="1" x14ac:dyDescent="0.25">
      <c r="A3" s="399" t="s">
        <v>2</v>
      </c>
      <c r="B3" s="399" t="s">
        <v>248</v>
      </c>
      <c r="C3" s="399" t="s">
        <v>107</v>
      </c>
      <c r="D3" s="399" t="s">
        <v>101</v>
      </c>
      <c r="E3" s="399"/>
      <c r="F3" s="399"/>
      <c r="G3" s="399"/>
      <c r="H3" s="476" t="s">
        <v>249</v>
      </c>
      <c r="I3" s="476"/>
      <c r="J3" s="476"/>
      <c r="K3" s="476"/>
      <c r="L3" s="476"/>
      <c r="M3" s="476"/>
      <c r="N3" s="476"/>
      <c r="O3" s="399" t="s">
        <v>410</v>
      </c>
    </row>
    <row r="4" spans="1:16" s="2" customFormat="1" ht="41.25" customHeight="1" x14ac:dyDescent="0.25">
      <c r="A4" s="399"/>
      <c r="B4" s="399"/>
      <c r="C4" s="399"/>
      <c r="D4" s="399"/>
      <c r="E4" s="399"/>
      <c r="F4" s="399"/>
      <c r="G4" s="399"/>
      <c r="H4" s="477" t="s">
        <v>7</v>
      </c>
      <c r="I4" s="439" t="s">
        <v>401</v>
      </c>
      <c r="J4" s="478" t="str">
        <f>'Мероприятия подпрограммы 1'!J4:J5</f>
        <v>Текущий финансовый год</v>
      </c>
      <c r="K4" s="478" t="str">
        <f>'Мероприятия подпрограммы 1'!K4:K5</f>
        <v>Очередной финансовый год</v>
      </c>
      <c r="L4" s="478" t="str">
        <f>'Мероприятия подпрограммы 1'!L4:L5</f>
        <v xml:space="preserve">Первый  год планового периода </v>
      </c>
      <c r="M4" s="399" t="str">
        <f>'Мероприятия подпрограммы 1'!M4:M5</f>
        <v xml:space="preserve">Второй  год планового периода </v>
      </c>
      <c r="N4" s="479" t="s">
        <v>103</v>
      </c>
      <c r="O4" s="399"/>
    </row>
    <row r="5" spans="1:16" s="2" customFormat="1" ht="32.25" customHeight="1" x14ac:dyDescent="0.25">
      <c r="A5" s="399"/>
      <c r="B5" s="399"/>
      <c r="C5" s="399"/>
      <c r="D5" s="399"/>
      <c r="E5" s="399"/>
      <c r="F5" s="399"/>
      <c r="G5" s="399"/>
      <c r="H5" s="477"/>
      <c r="I5" s="439"/>
      <c r="J5" s="478"/>
      <c r="K5" s="478"/>
      <c r="L5" s="478"/>
      <c r="M5" s="399"/>
      <c r="N5" s="479"/>
      <c r="O5" s="399"/>
    </row>
    <row r="6" spans="1:16" s="2" customFormat="1" ht="37.5" customHeight="1" x14ac:dyDescent="0.25">
      <c r="A6" s="399"/>
      <c r="B6" s="399"/>
      <c r="C6" s="399"/>
      <c r="D6" s="136" t="s">
        <v>107</v>
      </c>
      <c r="E6" s="9" t="s">
        <v>108</v>
      </c>
      <c r="F6" s="9" t="s">
        <v>109</v>
      </c>
      <c r="G6" s="9" t="s">
        <v>110</v>
      </c>
      <c r="H6" s="184" t="s">
        <v>12</v>
      </c>
      <c r="I6" s="116"/>
      <c r="J6" s="271" t="s">
        <v>13</v>
      </c>
      <c r="K6" s="271" t="s">
        <v>14</v>
      </c>
      <c r="L6" s="271" t="s">
        <v>15</v>
      </c>
      <c r="M6" s="305" t="s">
        <v>537</v>
      </c>
      <c r="N6" s="479"/>
      <c r="O6" s="399"/>
    </row>
    <row r="7" spans="1:16" ht="27" customHeight="1" x14ac:dyDescent="0.25">
      <c r="A7" s="396" t="s">
        <v>404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</row>
    <row r="8" spans="1:16" ht="42.75" customHeight="1" x14ac:dyDescent="0.25">
      <c r="A8" s="480" t="s">
        <v>411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  <c r="O8" s="480"/>
    </row>
    <row r="9" spans="1:16" ht="121.5" customHeight="1" x14ac:dyDescent="0.25">
      <c r="A9" s="202" t="s">
        <v>412</v>
      </c>
      <c r="B9" s="203" t="s">
        <v>413</v>
      </c>
      <c r="C9" s="204" t="s">
        <v>252</v>
      </c>
      <c r="D9" s="202" t="s">
        <v>117</v>
      </c>
      <c r="E9" s="202" t="s">
        <v>301</v>
      </c>
      <c r="F9" s="202" t="s">
        <v>414</v>
      </c>
      <c r="G9" s="202" t="s">
        <v>415</v>
      </c>
      <c r="H9" s="207"/>
      <c r="I9" s="208"/>
      <c r="J9" s="207">
        <v>40</v>
      </c>
      <c r="K9" s="207">
        <v>45</v>
      </c>
      <c r="L9" s="207">
        <v>45</v>
      </c>
      <c r="M9" s="207">
        <v>45</v>
      </c>
      <c r="N9" s="207">
        <f>SUM(H9:M9)</f>
        <v>175</v>
      </c>
      <c r="O9" s="205" t="s">
        <v>416</v>
      </c>
    </row>
    <row r="10" spans="1:16" ht="33" customHeight="1" x14ac:dyDescent="0.25">
      <c r="A10" s="481" t="s">
        <v>417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481"/>
    </row>
    <row r="11" spans="1:16" ht="102.75" customHeight="1" x14ac:dyDescent="0.25">
      <c r="A11" s="206" t="s">
        <v>34</v>
      </c>
      <c r="B11" s="205" t="s">
        <v>418</v>
      </c>
      <c r="C11" s="204" t="s">
        <v>252</v>
      </c>
      <c r="D11" s="202" t="s">
        <v>117</v>
      </c>
      <c r="E11" s="202" t="s">
        <v>301</v>
      </c>
      <c r="F11" s="202" t="s">
        <v>419</v>
      </c>
      <c r="G11" s="202" t="s">
        <v>303</v>
      </c>
      <c r="H11" s="207">
        <v>12.5</v>
      </c>
      <c r="I11" s="208"/>
      <c r="J11" s="207">
        <v>30</v>
      </c>
      <c r="K11" s="207">
        <v>35</v>
      </c>
      <c r="L11" s="207">
        <v>35</v>
      </c>
      <c r="M11" s="207">
        <v>35</v>
      </c>
      <c r="N11" s="207">
        <f>SUM(H11:M11)</f>
        <v>147.5</v>
      </c>
      <c r="O11" s="203" t="s">
        <v>420</v>
      </c>
    </row>
    <row r="12" spans="1:16" s="30" customFormat="1" ht="35.25" customHeight="1" x14ac:dyDescent="0.2">
      <c r="A12" s="482" t="s">
        <v>421</v>
      </c>
      <c r="B12" s="482"/>
      <c r="C12" s="482"/>
      <c r="D12" s="482"/>
      <c r="E12" s="482"/>
      <c r="F12" s="482"/>
      <c r="G12" s="482"/>
      <c r="H12" s="482"/>
      <c r="I12" s="482"/>
      <c r="J12" s="482"/>
      <c r="K12" s="482"/>
      <c r="L12" s="482"/>
      <c r="M12" s="482"/>
      <c r="N12" s="482"/>
      <c r="O12" s="482"/>
      <c r="P12" s="137"/>
    </row>
    <row r="13" spans="1:16" ht="228.75" customHeight="1" x14ac:dyDescent="0.25">
      <c r="A13" s="10" t="s">
        <v>71</v>
      </c>
      <c r="B13" s="197" t="s">
        <v>422</v>
      </c>
      <c r="C13" s="9" t="s">
        <v>252</v>
      </c>
      <c r="D13" s="10" t="s">
        <v>117</v>
      </c>
      <c r="E13" s="10" t="s">
        <v>301</v>
      </c>
      <c r="F13" s="10" t="s">
        <v>423</v>
      </c>
      <c r="G13" s="10" t="s">
        <v>303</v>
      </c>
      <c r="H13" s="209">
        <v>118.9</v>
      </c>
      <c r="I13" s="210"/>
      <c r="J13" s="207">
        <v>120</v>
      </c>
      <c r="K13" s="207">
        <v>130</v>
      </c>
      <c r="L13" s="207">
        <v>130</v>
      </c>
      <c r="M13" s="207">
        <v>130</v>
      </c>
      <c r="N13" s="209">
        <f>SUM(H13:M13)</f>
        <v>628.9</v>
      </c>
      <c r="O13" s="44" t="s">
        <v>424</v>
      </c>
    </row>
    <row r="14" spans="1:16" ht="22.5" customHeight="1" x14ac:dyDescent="0.25">
      <c r="A14" s="483" t="s">
        <v>396</v>
      </c>
      <c r="B14" s="483"/>
      <c r="C14" s="109"/>
      <c r="D14" s="109"/>
      <c r="E14" s="109"/>
      <c r="F14" s="10"/>
      <c r="G14" s="109"/>
      <c r="H14" s="209">
        <f t="shared" ref="H14:N14" si="0">H13+H11+H9</f>
        <v>131.4</v>
      </c>
      <c r="I14" s="210">
        <f t="shared" si="0"/>
        <v>0</v>
      </c>
      <c r="J14" s="207">
        <f t="shared" si="0"/>
        <v>190</v>
      </c>
      <c r="K14" s="207">
        <f t="shared" si="0"/>
        <v>210</v>
      </c>
      <c r="L14" s="207">
        <f t="shared" si="0"/>
        <v>210</v>
      </c>
      <c r="M14" s="209">
        <f t="shared" si="0"/>
        <v>210</v>
      </c>
      <c r="N14" s="209">
        <f t="shared" si="0"/>
        <v>951.4</v>
      </c>
      <c r="O14" s="60"/>
    </row>
    <row r="15" spans="1:16" ht="39" customHeight="1" x14ac:dyDescent="0.25">
      <c r="A15" s="138"/>
      <c r="B15" s="487" t="s">
        <v>150</v>
      </c>
      <c r="C15" s="487"/>
      <c r="D15" s="487"/>
      <c r="E15" s="487"/>
      <c r="F15" s="487"/>
      <c r="G15" s="487"/>
      <c r="H15" s="487"/>
      <c r="I15" s="487"/>
      <c r="J15" s="487"/>
      <c r="K15" s="487"/>
      <c r="L15" s="487"/>
      <c r="M15" s="487"/>
      <c r="N15" s="487"/>
      <c r="O15" s="487"/>
    </row>
    <row r="16" spans="1:16" ht="15.75" customHeight="1" x14ac:dyDescent="0.25">
      <c r="A16" s="139"/>
      <c r="B16" s="140"/>
      <c r="C16" s="488" t="s">
        <v>140</v>
      </c>
      <c r="D16" s="488"/>
      <c r="E16" s="488"/>
      <c r="F16" s="488"/>
      <c r="G16" s="488"/>
      <c r="H16" s="286"/>
      <c r="I16" s="287"/>
      <c r="J16" s="288"/>
      <c r="K16" s="288"/>
      <c r="L16" s="288"/>
      <c r="M16" s="286"/>
      <c r="N16" s="286"/>
    </row>
    <row r="17" spans="1:15" ht="15.75" customHeight="1" x14ac:dyDescent="0.25">
      <c r="A17" s="139"/>
      <c r="B17" s="142"/>
      <c r="C17" s="489" t="s">
        <v>141</v>
      </c>
      <c r="D17" s="489"/>
      <c r="E17" s="489"/>
      <c r="F17" s="489"/>
      <c r="G17" s="489"/>
      <c r="H17" s="289"/>
      <c r="I17" s="290"/>
      <c r="J17" s="291"/>
      <c r="K17" s="291"/>
      <c r="L17" s="291"/>
      <c r="M17" s="289"/>
      <c r="N17" s="289"/>
      <c r="O17" s="143"/>
    </row>
    <row r="18" spans="1:15" ht="15.75" customHeight="1" x14ac:dyDescent="0.3">
      <c r="A18" s="139"/>
      <c r="B18" s="142"/>
      <c r="C18" s="489" t="s">
        <v>143</v>
      </c>
      <c r="D18" s="489"/>
      <c r="E18" s="489"/>
      <c r="F18" s="489"/>
      <c r="G18" s="489"/>
      <c r="H18" s="211">
        <f t="shared" ref="H18:N18" si="1">H14</f>
        <v>131.4</v>
      </c>
      <c r="I18" s="508">
        <f t="shared" si="1"/>
        <v>0</v>
      </c>
      <c r="J18" s="273">
        <f t="shared" si="1"/>
        <v>190</v>
      </c>
      <c r="K18" s="273">
        <f t="shared" si="1"/>
        <v>210</v>
      </c>
      <c r="L18" s="273">
        <f t="shared" si="1"/>
        <v>210</v>
      </c>
      <c r="M18" s="211">
        <f t="shared" si="1"/>
        <v>210</v>
      </c>
      <c r="N18" s="211">
        <f t="shared" si="1"/>
        <v>951.4</v>
      </c>
      <c r="O18" s="143"/>
    </row>
    <row r="19" spans="1:15" ht="15.75" customHeight="1" x14ac:dyDescent="0.3">
      <c r="A19" s="139"/>
      <c r="B19" s="142"/>
      <c r="C19" s="486" t="s">
        <v>396</v>
      </c>
      <c r="D19" s="486"/>
      <c r="E19" s="486"/>
      <c r="F19" s="486"/>
      <c r="G19" s="486"/>
      <c r="H19" s="211">
        <f t="shared" ref="H19:N19" si="2">SUM(H16:H18)</f>
        <v>131.4</v>
      </c>
      <c r="I19" s="508">
        <f t="shared" si="2"/>
        <v>0</v>
      </c>
      <c r="J19" s="273">
        <f t="shared" si="2"/>
        <v>190</v>
      </c>
      <c r="K19" s="273">
        <f t="shared" si="2"/>
        <v>210</v>
      </c>
      <c r="L19" s="273">
        <f t="shared" si="2"/>
        <v>210</v>
      </c>
      <c r="M19" s="211">
        <f t="shared" si="2"/>
        <v>210</v>
      </c>
      <c r="N19" s="211">
        <f t="shared" si="2"/>
        <v>951.4</v>
      </c>
      <c r="O19" s="143"/>
    </row>
    <row r="20" spans="1:15" x14ac:dyDescent="0.25">
      <c r="A20" s="139"/>
      <c r="B20" s="142"/>
      <c r="C20" s="144"/>
      <c r="D20" s="145"/>
      <c r="E20" s="145"/>
      <c r="F20" s="145"/>
      <c r="G20" s="145"/>
      <c r="H20" s="292"/>
      <c r="I20" s="293"/>
      <c r="J20" s="294"/>
      <c r="K20" s="294"/>
      <c r="L20" s="294"/>
      <c r="M20" s="292"/>
      <c r="N20" s="292"/>
      <c r="O20" s="143"/>
    </row>
    <row r="21" spans="1:15" ht="21.75" customHeight="1" x14ac:dyDescent="0.25">
      <c r="A21" s="139"/>
      <c r="B21" s="484" t="s">
        <v>397</v>
      </c>
      <c r="C21" s="484"/>
      <c r="D21" s="484"/>
      <c r="E21" s="484"/>
      <c r="F21" s="484"/>
      <c r="G21" s="484"/>
      <c r="H21" s="484"/>
      <c r="I21" s="484"/>
      <c r="J21" s="484"/>
      <c r="K21" s="484"/>
      <c r="L21" s="484"/>
      <c r="M21" s="484"/>
      <c r="N21" s="484"/>
      <c r="O21" s="484"/>
    </row>
    <row r="22" spans="1:15" ht="20.25" x14ac:dyDescent="0.3">
      <c r="A22" s="139"/>
      <c r="B22" s="142"/>
      <c r="C22" s="485" t="s">
        <v>260</v>
      </c>
      <c r="D22" s="485"/>
      <c r="E22" s="485"/>
      <c r="F22" s="485"/>
      <c r="G22" s="485"/>
      <c r="H22" s="283">
        <f t="shared" ref="H22:N22" si="3">H14</f>
        <v>131.4</v>
      </c>
      <c r="I22" s="284">
        <f t="shared" si="3"/>
        <v>0</v>
      </c>
      <c r="J22" s="285">
        <f t="shared" si="3"/>
        <v>190</v>
      </c>
      <c r="K22" s="285">
        <f t="shared" si="3"/>
        <v>210</v>
      </c>
      <c r="L22" s="285">
        <f t="shared" si="3"/>
        <v>210</v>
      </c>
      <c r="M22" s="283">
        <f t="shared" si="3"/>
        <v>210</v>
      </c>
      <c r="N22" s="283">
        <f t="shared" si="3"/>
        <v>951.4</v>
      </c>
      <c r="O22" s="143"/>
    </row>
    <row r="23" spans="1:15" ht="20.25" x14ac:dyDescent="0.3">
      <c r="A23" s="139"/>
      <c r="B23" s="142"/>
      <c r="C23" s="485" t="s">
        <v>398</v>
      </c>
      <c r="D23" s="485"/>
      <c r="E23" s="485"/>
      <c r="F23" s="485"/>
      <c r="G23" s="485"/>
      <c r="H23" s="283"/>
      <c r="I23" s="284"/>
      <c r="J23" s="285"/>
      <c r="K23" s="285"/>
      <c r="L23" s="285"/>
      <c r="M23" s="283"/>
      <c r="N23" s="283"/>
      <c r="O23" s="143"/>
    </row>
    <row r="24" spans="1:15" ht="20.25" x14ac:dyDescent="0.3">
      <c r="A24" s="139"/>
      <c r="B24" s="142"/>
      <c r="C24" s="486" t="s">
        <v>396</v>
      </c>
      <c r="D24" s="486"/>
      <c r="E24" s="486"/>
      <c r="F24" s="486"/>
      <c r="G24" s="486"/>
      <c r="H24" s="283">
        <f t="shared" ref="H24:N24" si="4">SUM(H22:H23)</f>
        <v>131.4</v>
      </c>
      <c r="I24" s="284">
        <f t="shared" si="4"/>
        <v>0</v>
      </c>
      <c r="J24" s="285">
        <f t="shared" si="4"/>
        <v>190</v>
      </c>
      <c r="K24" s="285">
        <f t="shared" si="4"/>
        <v>210</v>
      </c>
      <c r="L24" s="285">
        <f t="shared" si="4"/>
        <v>210</v>
      </c>
      <c r="M24" s="283">
        <f t="shared" si="4"/>
        <v>210</v>
      </c>
      <c r="N24" s="283">
        <f t="shared" si="4"/>
        <v>951.4</v>
      </c>
      <c r="O24" s="143"/>
    </row>
    <row r="25" spans="1:15" x14ac:dyDescent="0.25">
      <c r="A25" s="139"/>
      <c r="B25" s="146"/>
      <c r="C25" s="145"/>
      <c r="D25" s="145"/>
      <c r="E25" s="145"/>
      <c r="F25" s="145"/>
      <c r="G25" s="145"/>
      <c r="H25" s="143"/>
      <c r="I25" s="131"/>
      <c r="J25" s="275"/>
      <c r="K25" s="275"/>
      <c r="L25" s="275"/>
      <c r="M25" s="147"/>
      <c r="N25" s="143"/>
      <c r="O25" s="143"/>
    </row>
    <row r="26" spans="1:15" s="53" customFormat="1" x14ac:dyDescent="0.25">
      <c r="A26" s="2" t="s">
        <v>95</v>
      </c>
      <c r="I26" s="99"/>
      <c r="J26" s="276"/>
      <c r="K26" s="276"/>
      <c r="L26" s="276"/>
      <c r="M26" s="148"/>
    </row>
    <row r="27" spans="1:15" x14ac:dyDescent="0.25">
      <c r="A27" s="139"/>
      <c r="B27" s="149"/>
      <c r="C27" s="150"/>
      <c r="D27" s="150"/>
      <c r="E27" s="150"/>
      <c r="F27" s="150"/>
      <c r="G27" s="150"/>
    </row>
    <row r="28" spans="1:15" x14ac:dyDescent="0.25">
      <c r="A28" s="139"/>
      <c r="B28" s="149"/>
      <c r="C28" s="150"/>
      <c r="D28" s="150"/>
      <c r="E28" s="150"/>
      <c r="F28" s="150"/>
      <c r="G28" s="150"/>
    </row>
    <row r="29" spans="1:15" x14ac:dyDescent="0.25">
      <c r="A29" s="139"/>
      <c r="B29" s="149"/>
      <c r="C29" s="150"/>
      <c r="D29" s="150"/>
      <c r="E29" s="150"/>
      <c r="F29" s="150"/>
      <c r="G29" s="150"/>
    </row>
    <row r="30" spans="1:15" x14ac:dyDescent="0.25">
      <c r="A30" s="139"/>
      <c r="B30" s="149"/>
      <c r="C30" s="150"/>
      <c r="D30" s="150"/>
      <c r="E30" s="150"/>
      <c r="F30" s="150"/>
      <c r="G30" s="150"/>
    </row>
    <row r="31" spans="1:15" x14ac:dyDescent="0.25">
      <c r="A31" s="139"/>
      <c r="B31" s="149"/>
      <c r="C31" s="150"/>
      <c r="D31" s="150"/>
      <c r="E31" s="150"/>
      <c r="F31" s="150"/>
      <c r="G31" s="150"/>
    </row>
    <row r="32" spans="1:15" x14ac:dyDescent="0.25">
      <c r="A32" s="139"/>
      <c r="B32" s="149"/>
      <c r="C32" s="150"/>
      <c r="D32" s="150"/>
      <c r="E32" s="150"/>
      <c r="F32" s="150"/>
      <c r="G32" s="150"/>
    </row>
    <row r="33" spans="1:7" x14ac:dyDescent="0.25">
      <c r="A33" s="139"/>
      <c r="B33" s="149"/>
      <c r="C33" s="150"/>
      <c r="D33" s="150"/>
      <c r="E33" s="150"/>
      <c r="F33" s="150"/>
      <c r="G33" s="150"/>
    </row>
    <row r="34" spans="1:7" x14ac:dyDescent="0.25">
      <c r="A34" s="139"/>
      <c r="B34" s="149"/>
      <c r="C34" s="150"/>
      <c r="D34" s="150"/>
      <c r="E34" s="150"/>
      <c r="F34" s="150"/>
      <c r="G34" s="150"/>
    </row>
    <row r="35" spans="1:7" x14ac:dyDescent="0.25">
      <c r="A35" s="139"/>
      <c r="B35" s="149"/>
      <c r="C35" s="150"/>
      <c r="D35" s="150"/>
      <c r="E35" s="150"/>
      <c r="F35" s="150"/>
      <c r="G35" s="150"/>
    </row>
    <row r="36" spans="1:7" x14ac:dyDescent="0.25">
      <c r="A36" s="139"/>
      <c r="B36" s="149"/>
      <c r="C36" s="150"/>
      <c r="D36" s="150"/>
      <c r="E36" s="150"/>
      <c r="F36" s="150"/>
      <c r="G36" s="150"/>
    </row>
    <row r="37" spans="1:7" x14ac:dyDescent="0.25">
      <c r="A37" s="139"/>
      <c r="B37" s="149"/>
      <c r="C37" s="150"/>
      <c r="D37" s="150"/>
      <c r="E37" s="150"/>
      <c r="F37" s="150"/>
      <c r="G37" s="150"/>
    </row>
    <row r="38" spans="1:7" x14ac:dyDescent="0.25">
      <c r="A38" s="139"/>
      <c r="B38" s="149"/>
      <c r="C38" s="150"/>
      <c r="D38" s="150"/>
      <c r="E38" s="150"/>
      <c r="F38" s="150"/>
      <c r="G38" s="150"/>
    </row>
    <row r="39" spans="1:7" x14ac:dyDescent="0.25">
      <c r="A39" s="139"/>
      <c r="B39" s="149"/>
      <c r="C39" s="150"/>
      <c r="D39" s="150"/>
      <c r="E39" s="150"/>
      <c r="F39" s="150"/>
      <c r="G39" s="150"/>
    </row>
    <row r="40" spans="1:7" x14ac:dyDescent="0.25">
      <c r="A40" s="139"/>
      <c r="B40" s="149"/>
      <c r="C40" s="150"/>
      <c r="D40" s="150"/>
      <c r="E40" s="150"/>
      <c r="F40" s="150"/>
      <c r="G40" s="150"/>
    </row>
    <row r="41" spans="1:7" x14ac:dyDescent="0.25">
      <c r="A41" s="139"/>
      <c r="B41" s="149"/>
      <c r="C41" s="150"/>
      <c r="D41" s="150"/>
      <c r="E41" s="150"/>
      <c r="F41" s="150"/>
      <c r="G41" s="150"/>
    </row>
    <row r="42" spans="1:7" x14ac:dyDescent="0.25">
      <c r="A42" s="139"/>
      <c r="B42" s="149"/>
      <c r="C42" s="150"/>
      <c r="D42" s="150"/>
      <c r="E42" s="150"/>
      <c r="F42" s="150"/>
      <c r="G42" s="150"/>
    </row>
    <row r="43" spans="1:7" x14ac:dyDescent="0.25">
      <c r="A43" s="139"/>
      <c r="B43" s="149"/>
      <c r="C43" s="150"/>
      <c r="D43" s="150"/>
      <c r="E43" s="150"/>
      <c r="F43" s="150"/>
      <c r="G43" s="150"/>
    </row>
    <row r="44" spans="1:7" x14ac:dyDescent="0.25">
      <c r="A44" s="139"/>
      <c r="B44" s="149"/>
      <c r="C44" s="150"/>
      <c r="D44" s="150"/>
      <c r="E44" s="150"/>
      <c r="F44" s="150"/>
      <c r="G44" s="150"/>
    </row>
    <row r="45" spans="1:7" x14ac:dyDescent="0.25">
      <c r="A45" s="139"/>
      <c r="B45" s="149"/>
      <c r="C45" s="150"/>
      <c r="D45" s="150"/>
      <c r="E45" s="150"/>
      <c r="F45" s="150"/>
      <c r="G45" s="150"/>
    </row>
    <row r="46" spans="1:7" x14ac:dyDescent="0.25">
      <c r="A46" s="139"/>
      <c r="B46" s="149"/>
      <c r="C46" s="150"/>
      <c r="D46" s="150"/>
      <c r="E46" s="150"/>
      <c r="F46" s="150"/>
      <c r="G46" s="150"/>
    </row>
    <row r="47" spans="1:7" x14ac:dyDescent="0.25">
      <c r="A47" s="139"/>
      <c r="B47" s="149"/>
      <c r="C47" s="150"/>
      <c r="D47" s="150"/>
      <c r="E47" s="150"/>
      <c r="F47" s="150"/>
      <c r="G47" s="150"/>
    </row>
    <row r="48" spans="1:7" x14ac:dyDescent="0.25">
      <c r="A48" s="139"/>
      <c r="B48" s="149"/>
      <c r="C48" s="150"/>
      <c r="D48" s="150"/>
      <c r="E48" s="150"/>
      <c r="F48" s="150"/>
      <c r="G48" s="150"/>
    </row>
    <row r="49" spans="1:7" x14ac:dyDescent="0.25">
      <c r="A49" s="139"/>
      <c r="B49" s="149"/>
      <c r="C49" s="150"/>
      <c r="D49" s="150"/>
      <c r="E49" s="150"/>
      <c r="F49" s="150"/>
      <c r="G49" s="150"/>
    </row>
    <row r="50" spans="1:7" x14ac:dyDescent="0.25">
      <c r="A50" s="139"/>
      <c r="B50" s="149"/>
      <c r="C50" s="150"/>
      <c r="D50" s="150"/>
      <c r="E50" s="150"/>
      <c r="F50" s="150"/>
      <c r="G50" s="150"/>
    </row>
    <row r="51" spans="1:7" x14ac:dyDescent="0.25">
      <c r="A51" s="139"/>
      <c r="B51" s="149"/>
      <c r="C51" s="150"/>
      <c r="D51" s="150"/>
      <c r="E51" s="150"/>
      <c r="F51" s="150"/>
      <c r="G51" s="150"/>
    </row>
    <row r="52" spans="1:7" x14ac:dyDescent="0.25">
      <c r="A52" s="139"/>
      <c r="B52" s="149"/>
      <c r="C52" s="150"/>
      <c r="D52" s="150"/>
      <c r="E52" s="150"/>
      <c r="F52" s="150"/>
      <c r="G52" s="150"/>
    </row>
    <row r="53" spans="1:7" x14ac:dyDescent="0.25">
      <c r="A53" s="139"/>
      <c r="B53" s="149"/>
      <c r="C53" s="150"/>
      <c r="D53" s="150"/>
      <c r="E53" s="150"/>
      <c r="F53" s="150"/>
      <c r="G53" s="150"/>
    </row>
  </sheetData>
  <mergeCells count="29">
    <mergeCell ref="B21:O21"/>
    <mergeCell ref="C22:G22"/>
    <mergeCell ref="C23:G23"/>
    <mergeCell ref="C24:G24"/>
    <mergeCell ref="B15:O15"/>
    <mergeCell ref="C16:G16"/>
    <mergeCell ref="C17:G17"/>
    <mergeCell ref="C18:G18"/>
    <mergeCell ref="C19:G19"/>
    <mergeCell ref="A7:O7"/>
    <mergeCell ref="A8:O8"/>
    <mergeCell ref="A10:O10"/>
    <mergeCell ref="A12:O12"/>
    <mergeCell ref="A14:B14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</mergeCells>
  <printOptions gridLines="1"/>
  <pageMargins left="0.51180555555555496" right="0.51180555555555496" top="0.31527777777777799" bottom="0.35416666666666702" header="0.51180555555555496" footer="0.51180555555555496"/>
  <pageSetup paperSize="9" scale="44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zoomScale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J14" sqref="J14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9" ht="60.75" customHeight="1" x14ac:dyDescent="0.25">
      <c r="A1" s="4"/>
      <c r="B1" s="5"/>
      <c r="C1" s="6"/>
      <c r="D1" s="474" t="s">
        <v>425</v>
      </c>
      <c r="E1" s="474"/>
      <c r="F1" s="474"/>
      <c r="G1" s="474"/>
      <c r="H1" s="474"/>
      <c r="I1" s="474"/>
    </row>
    <row r="2" spans="1:9" ht="37.5" customHeight="1" x14ac:dyDescent="0.25">
      <c r="A2" s="371" t="s">
        <v>226</v>
      </c>
      <c r="B2" s="371"/>
      <c r="C2" s="371"/>
      <c r="D2" s="371"/>
      <c r="E2" s="371"/>
      <c r="F2" s="371"/>
      <c r="G2" s="6"/>
    </row>
    <row r="3" spans="1:9" ht="37.5" customHeight="1" x14ac:dyDescent="0.25">
      <c r="A3" s="493" t="s">
        <v>2</v>
      </c>
      <c r="B3" s="374" t="s">
        <v>227</v>
      </c>
      <c r="C3" s="494" t="s">
        <v>4</v>
      </c>
      <c r="D3" s="374" t="s">
        <v>228</v>
      </c>
      <c r="E3" s="374" t="s">
        <v>400</v>
      </c>
      <c r="F3" s="374"/>
      <c r="G3" s="374"/>
      <c r="H3" s="374"/>
      <c r="I3" s="374"/>
    </row>
    <row r="4" spans="1:9" ht="60" customHeight="1" x14ac:dyDescent="0.25">
      <c r="A4" s="493"/>
      <c r="B4" s="374"/>
      <c r="C4" s="494"/>
      <c r="D4" s="37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2'!J4:J5</f>
        <v>Текущий финансовый год</v>
      </c>
      <c r="G4" s="8" t="str">
        <f>'!!!Мероприятия подпрограммы 2'!K4:K5</f>
        <v>Очередной финансовый год</v>
      </c>
      <c r="H4" s="8" t="str">
        <f>'!!!Мероприятия подпрограммы 2'!L4:L5</f>
        <v xml:space="preserve">Первый  год планового периода </v>
      </c>
      <c r="I4" s="8" t="str">
        <f>'!!!Мероприятия подпрограммы 2'!M4:M5</f>
        <v xml:space="preserve">Второй  год планового периода </v>
      </c>
    </row>
    <row r="5" spans="1:9" ht="25.5" customHeight="1" x14ac:dyDescent="0.25">
      <c r="A5" s="493"/>
      <c r="B5" s="374"/>
      <c r="C5" s="494"/>
      <c r="D5" s="374"/>
      <c r="E5" s="399">
        <v>2022</v>
      </c>
      <c r="F5" s="399">
        <v>2023</v>
      </c>
      <c r="G5" s="399">
        <v>2024</v>
      </c>
      <c r="H5" s="399">
        <v>2025</v>
      </c>
      <c r="I5" s="399">
        <v>2026</v>
      </c>
    </row>
    <row r="6" spans="1:9" ht="25.5" customHeight="1" x14ac:dyDescent="0.25">
      <c r="A6" s="493"/>
      <c r="B6" s="374"/>
      <c r="C6" s="494"/>
      <c r="D6" s="374"/>
      <c r="E6" s="399"/>
      <c r="F6" s="399"/>
      <c r="G6" s="399"/>
      <c r="H6" s="399"/>
      <c r="I6" s="399"/>
    </row>
    <row r="7" spans="1:9" ht="25.5" customHeight="1" x14ac:dyDescent="0.25">
      <c r="A7" s="493"/>
      <c r="B7" s="374"/>
      <c r="C7" s="494"/>
      <c r="D7" s="374"/>
      <c r="E7" s="399"/>
      <c r="F7" s="399"/>
      <c r="G7" s="399"/>
      <c r="H7" s="399"/>
      <c r="I7" s="399"/>
    </row>
    <row r="8" spans="1:9" ht="55.5" customHeight="1" x14ac:dyDescent="0.25">
      <c r="A8" s="490" t="s">
        <v>426</v>
      </c>
      <c r="B8" s="490"/>
      <c r="C8" s="490"/>
      <c r="D8" s="490"/>
      <c r="E8" s="490"/>
      <c r="F8" s="490"/>
      <c r="G8" s="490"/>
      <c r="H8" s="490"/>
      <c r="I8" s="490"/>
    </row>
    <row r="9" spans="1:9" ht="35.25" customHeight="1" x14ac:dyDescent="0.25">
      <c r="A9" s="491" t="s">
        <v>427</v>
      </c>
      <c r="B9" s="491"/>
      <c r="C9" s="491"/>
      <c r="D9" s="491"/>
      <c r="E9" s="491"/>
      <c r="F9" s="491"/>
      <c r="G9" s="491"/>
    </row>
    <row r="10" spans="1:9" ht="84" customHeight="1" x14ac:dyDescent="0.25">
      <c r="A10" s="11" t="s">
        <v>75</v>
      </c>
      <c r="B10" s="12" t="s">
        <v>76</v>
      </c>
      <c r="C10" s="8" t="s">
        <v>77</v>
      </c>
      <c r="D10" s="8" t="s">
        <v>235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</row>
    <row r="11" spans="1:9" ht="86.25" customHeight="1" x14ac:dyDescent="0.25">
      <c r="A11" s="11" t="s">
        <v>78</v>
      </c>
      <c r="B11" s="12" t="s">
        <v>428</v>
      </c>
      <c r="C11" s="28" t="s">
        <v>18</v>
      </c>
      <c r="D11" s="8" t="s">
        <v>235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1:9" ht="35.25" customHeight="1" x14ac:dyDescent="0.25">
      <c r="A12" s="492" t="s">
        <v>429</v>
      </c>
      <c r="B12" s="492"/>
      <c r="C12" s="492"/>
      <c r="D12" s="492"/>
      <c r="E12" s="492"/>
      <c r="F12" s="492"/>
      <c r="G12" s="492"/>
      <c r="H12" s="492"/>
      <c r="I12" s="492"/>
    </row>
    <row r="13" spans="1:9" ht="70.5" customHeight="1" x14ac:dyDescent="0.25">
      <c r="A13" s="11" t="s">
        <v>81</v>
      </c>
      <c r="B13" s="151" t="s">
        <v>82</v>
      </c>
      <c r="C13" s="28" t="s">
        <v>18</v>
      </c>
      <c r="D13" s="8" t="s">
        <v>245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</row>
    <row r="14" spans="1:9" ht="35.25" customHeight="1" x14ac:dyDescent="0.25">
      <c r="A14" s="492" t="s">
        <v>83</v>
      </c>
      <c r="B14" s="492"/>
      <c r="C14" s="492"/>
      <c r="D14" s="492"/>
      <c r="E14" s="492"/>
      <c r="F14" s="492"/>
      <c r="G14" s="152"/>
    </row>
    <row r="15" spans="1:9" ht="88.5" customHeight="1" x14ac:dyDescent="0.25">
      <c r="A15" s="11" t="s">
        <v>84</v>
      </c>
      <c r="B15" s="12" t="s">
        <v>85</v>
      </c>
      <c r="C15" s="28" t="s">
        <v>18</v>
      </c>
      <c r="D15" s="8" t="s">
        <v>235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</row>
    <row r="17" spans="1:4" s="53" customFormat="1" x14ac:dyDescent="0.25">
      <c r="A17" s="2" t="s">
        <v>95</v>
      </c>
    </row>
    <row r="20" spans="1:4" ht="31.5" customHeight="1" x14ac:dyDescent="0.25">
      <c r="D20" s="153"/>
    </row>
    <row r="21" spans="1:4" x14ac:dyDescent="0.25">
      <c r="D21" s="153"/>
    </row>
  </sheetData>
  <mergeCells count="16"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69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55"/>
  <sheetViews>
    <sheetView topLeftCell="A14" zoomScale="70" zoomScaleNormal="70" workbookViewId="0">
      <selection activeCell="N15" sqref="N15"/>
    </sheetView>
  </sheetViews>
  <sheetFormatPr defaultColWidth="9.140625" defaultRowHeight="15.75" x14ac:dyDescent="0.25"/>
  <cols>
    <col min="1" max="1" width="12.28515625" style="134" customWidth="1"/>
    <col min="2" max="2" width="69" style="2" customWidth="1"/>
    <col min="3" max="3" width="21.7109375" style="135" customWidth="1"/>
    <col min="4" max="4" width="10.85546875" style="135" customWidth="1"/>
    <col min="5" max="5" width="12.42578125" style="135" customWidth="1"/>
    <col min="6" max="6" width="13.85546875" style="30" customWidth="1"/>
    <col min="7" max="7" width="7.28515625" style="135" customWidth="1"/>
    <col min="8" max="8" width="14.28515625" style="2" customWidth="1"/>
    <col min="9" max="12" width="14.28515625" style="270" customWidth="1"/>
    <col min="13" max="13" width="15.7109375" style="281" customWidth="1"/>
    <col min="14" max="14" width="59" style="2" customWidth="1"/>
    <col min="15" max="15" width="8.140625" style="2" customWidth="1"/>
    <col min="16" max="16" width="25.28515625" style="2" customWidth="1"/>
    <col min="17" max="257" width="9.140625" style="2"/>
  </cols>
  <sheetData>
    <row r="1" spans="1:254" ht="78" customHeight="1" x14ac:dyDescent="0.25">
      <c r="B1" s="59"/>
      <c r="M1" s="392" t="s">
        <v>430</v>
      </c>
      <c r="N1" s="392"/>
    </row>
    <row r="2" spans="1:254" ht="41.25" customHeight="1" x14ac:dyDescent="0.25">
      <c r="A2" s="495" t="s">
        <v>247</v>
      </c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</row>
    <row r="3" spans="1:254" ht="41.25" customHeight="1" x14ac:dyDescent="0.25">
      <c r="A3" s="399" t="s">
        <v>2</v>
      </c>
      <c r="B3" s="399" t="s">
        <v>248</v>
      </c>
      <c r="C3" s="399" t="s">
        <v>107</v>
      </c>
      <c r="D3" s="399" t="s">
        <v>101</v>
      </c>
      <c r="E3" s="399"/>
      <c r="F3" s="399"/>
      <c r="G3" s="399"/>
      <c r="H3" s="476" t="s">
        <v>249</v>
      </c>
      <c r="I3" s="476"/>
      <c r="J3" s="476"/>
      <c r="K3" s="476"/>
      <c r="L3" s="476"/>
      <c r="M3" s="476"/>
      <c r="N3" s="399" t="s">
        <v>410</v>
      </c>
    </row>
    <row r="4" spans="1:254" ht="41.25" customHeight="1" x14ac:dyDescent="0.25">
      <c r="A4" s="399"/>
      <c r="B4" s="399"/>
      <c r="C4" s="399"/>
      <c r="D4" s="399"/>
      <c r="E4" s="399"/>
      <c r="F4" s="399"/>
      <c r="G4" s="399"/>
      <c r="H4" s="477" t="str">
        <f>'Показатели подпрограммы 3'!E4</f>
        <v>Отчетный  финансовый год</v>
      </c>
      <c r="I4" s="496" t="str">
        <f>'Показатели подпрограммы 3'!F4</f>
        <v>Текущий финансовый год</v>
      </c>
      <c r="J4" s="496" t="str">
        <f>'Показатели подпрограммы 3'!G4</f>
        <v>Очередной финансовый год</v>
      </c>
      <c r="K4" s="496" t="str">
        <f>'Показатели подпрограммы 3'!H4</f>
        <v xml:space="preserve">Первый  год планового периода </v>
      </c>
      <c r="L4" s="496" t="str">
        <f>'Показатели подпрограммы 3'!I4</f>
        <v xml:space="preserve">Второй  год планового периода </v>
      </c>
      <c r="M4" s="497" t="s">
        <v>103</v>
      </c>
      <c r="N4" s="399"/>
    </row>
    <row r="5" spans="1:254" ht="32.25" customHeight="1" x14ac:dyDescent="0.25">
      <c r="A5" s="399"/>
      <c r="B5" s="399"/>
      <c r="C5" s="399"/>
      <c r="D5" s="399"/>
      <c r="E5" s="399"/>
      <c r="F5" s="399"/>
      <c r="G5" s="399"/>
      <c r="H5" s="477"/>
      <c r="I5" s="496"/>
      <c r="J5" s="496"/>
      <c r="K5" s="496"/>
      <c r="L5" s="496"/>
      <c r="M5" s="497"/>
      <c r="N5" s="399"/>
    </row>
    <row r="6" spans="1:254" ht="37.5" customHeight="1" x14ac:dyDescent="0.25">
      <c r="A6" s="399"/>
      <c r="B6" s="399"/>
      <c r="C6" s="399"/>
      <c r="D6" s="9" t="s">
        <v>107</v>
      </c>
      <c r="E6" s="9" t="s">
        <v>108</v>
      </c>
      <c r="F6" s="9" t="s">
        <v>109</v>
      </c>
      <c r="G6" s="9" t="s">
        <v>110</v>
      </c>
      <c r="H6" s="184" t="s">
        <v>12</v>
      </c>
      <c r="I6" s="271" t="s">
        <v>13</v>
      </c>
      <c r="J6" s="271" t="s">
        <v>14</v>
      </c>
      <c r="K6" s="271" t="s">
        <v>15</v>
      </c>
      <c r="L6" s="277" t="s">
        <v>537</v>
      </c>
      <c r="M6" s="497"/>
      <c r="N6" s="399"/>
    </row>
    <row r="7" spans="1:254" ht="44.25" customHeight="1" x14ac:dyDescent="0.25">
      <c r="A7" s="396" t="s">
        <v>431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</row>
    <row r="8" spans="1:254" ht="47.25" customHeight="1" x14ac:dyDescent="0.25">
      <c r="A8" s="480" t="s">
        <v>74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254" ht="57.75" customHeight="1" x14ac:dyDescent="0.25">
      <c r="A9" s="499" t="s">
        <v>75</v>
      </c>
      <c r="B9" s="423" t="s">
        <v>432</v>
      </c>
      <c r="C9" s="423" t="s">
        <v>118</v>
      </c>
      <c r="D9" s="502" t="s">
        <v>119</v>
      </c>
      <c r="E9" s="184" t="s">
        <v>333</v>
      </c>
      <c r="F9" s="10" t="s">
        <v>433</v>
      </c>
      <c r="G9" s="10" t="s">
        <v>517</v>
      </c>
      <c r="H9" s="154">
        <v>2001</v>
      </c>
      <c r="I9" s="198">
        <v>10808.9</v>
      </c>
      <c r="J9" s="198">
        <v>10808.9</v>
      </c>
      <c r="K9" s="198">
        <v>10808.9</v>
      </c>
      <c r="L9" s="198">
        <v>10808.9</v>
      </c>
      <c r="M9" s="198">
        <f>SUM(H9:L9)</f>
        <v>45236.6</v>
      </c>
      <c r="N9" s="399" t="s">
        <v>435</v>
      </c>
    </row>
    <row r="10" spans="1:254" ht="57.75" hidden="1" customHeight="1" x14ac:dyDescent="0.25">
      <c r="A10" s="500"/>
      <c r="B10" s="424"/>
      <c r="C10" s="424"/>
      <c r="D10" s="503"/>
      <c r="E10" s="184" t="s">
        <v>437</v>
      </c>
      <c r="F10" s="184" t="s">
        <v>433</v>
      </c>
      <c r="G10" s="184" t="s">
        <v>485</v>
      </c>
      <c r="H10" s="154">
        <v>0</v>
      </c>
      <c r="I10" s="198"/>
      <c r="J10" s="198"/>
      <c r="K10" s="198"/>
      <c r="L10" s="198"/>
      <c r="M10" s="198">
        <f>SUM(H10:L10)</f>
        <v>0</v>
      </c>
      <c r="N10" s="399"/>
    </row>
    <row r="11" spans="1:254" ht="57.75" customHeight="1" x14ac:dyDescent="0.25">
      <c r="A11" s="501"/>
      <c r="B11" s="425"/>
      <c r="C11" s="425"/>
      <c r="D11" s="504"/>
      <c r="E11" s="10" t="s">
        <v>437</v>
      </c>
      <c r="F11" s="10" t="s">
        <v>433</v>
      </c>
      <c r="G11" s="10" t="s">
        <v>512</v>
      </c>
      <c r="H11" s="154">
        <v>85.7</v>
      </c>
      <c r="I11" s="198">
        <v>230</v>
      </c>
      <c r="J11" s="198">
        <f t="shared" ref="J11:L11" si="0">215.4+7.8</f>
        <v>223.20000000000002</v>
      </c>
      <c r="K11" s="198">
        <f t="shared" si="0"/>
        <v>223.20000000000002</v>
      </c>
      <c r="L11" s="198">
        <f t="shared" si="0"/>
        <v>223.20000000000002</v>
      </c>
      <c r="M11" s="198">
        <f>SUM(H11:L11)</f>
        <v>985.30000000000007</v>
      </c>
      <c r="N11" s="399"/>
    </row>
    <row r="12" spans="1:254" ht="185.25" customHeight="1" x14ac:dyDescent="0.25">
      <c r="A12" s="11" t="s">
        <v>78</v>
      </c>
      <c r="B12" s="45" t="s">
        <v>436</v>
      </c>
      <c r="C12" s="9" t="s">
        <v>118</v>
      </c>
      <c r="D12" s="10" t="s">
        <v>117</v>
      </c>
      <c r="E12" s="10" t="s">
        <v>437</v>
      </c>
      <c r="F12" s="10" t="s">
        <v>438</v>
      </c>
      <c r="G12" s="10" t="s">
        <v>542</v>
      </c>
      <c r="H12" s="154">
        <v>34.1</v>
      </c>
      <c r="I12" s="198">
        <v>51</v>
      </c>
      <c r="J12" s="198">
        <v>49.5</v>
      </c>
      <c r="K12" s="198">
        <v>49.5</v>
      </c>
      <c r="L12" s="198">
        <v>49.5</v>
      </c>
      <c r="M12" s="198">
        <f>SUM(H12:L12)</f>
        <v>233.6</v>
      </c>
      <c r="N12" s="399"/>
    </row>
    <row r="13" spans="1:254" ht="185.25" customHeight="1" x14ac:dyDescent="0.25">
      <c r="A13" s="11" t="s">
        <v>439</v>
      </c>
      <c r="B13" s="45" t="s">
        <v>440</v>
      </c>
      <c r="C13" s="9" t="s">
        <v>118</v>
      </c>
      <c r="D13" s="10" t="s">
        <v>119</v>
      </c>
      <c r="E13" s="10" t="s">
        <v>333</v>
      </c>
      <c r="F13" s="10" t="s">
        <v>441</v>
      </c>
      <c r="G13" s="10" t="s">
        <v>434</v>
      </c>
      <c r="H13" s="154">
        <v>1000.5</v>
      </c>
      <c r="I13" s="198">
        <v>2001</v>
      </c>
      <c r="J13" s="198">
        <v>0</v>
      </c>
      <c r="K13" s="198">
        <v>0</v>
      </c>
      <c r="L13" s="198">
        <v>0</v>
      </c>
      <c r="M13" s="198">
        <f t="shared" ref="M13:M17" si="1">SUM(H13:L13)</f>
        <v>3001.5</v>
      </c>
      <c r="N13" s="399"/>
    </row>
    <row r="14" spans="1:254" s="2" customFormat="1" ht="28.5" customHeight="1" x14ac:dyDescent="0.25">
      <c r="A14" s="482" t="s">
        <v>518</v>
      </c>
      <c r="B14" s="482"/>
      <c r="C14" s="482"/>
      <c r="D14" s="482"/>
      <c r="E14" s="482"/>
      <c r="F14" s="482"/>
      <c r="G14" s="482"/>
      <c r="H14" s="482"/>
      <c r="I14" s="482"/>
      <c r="J14" s="482"/>
      <c r="K14" s="482"/>
      <c r="L14" s="482"/>
      <c r="M14" s="482"/>
      <c r="N14" s="482"/>
      <c r="O14" s="498"/>
      <c r="P14" s="498"/>
      <c r="Q14" s="498"/>
      <c r="R14" s="498"/>
      <c r="S14" s="498"/>
      <c r="T14" s="498"/>
      <c r="U14" s="498"/>
      <c r="V14" s="498"/>
      <c r="W14" s="498"/>
      <c r="X14" s="498"/>
      <c r="Y14" s="498"/>
      <c r="Z14" s="498"/>
      <c r="AA14" s="498"/>
      <c r="AB14" s="498"/>
      <c r="AC14" s="498"/>
      <c r="AD14" s="498"/>
      <c r="AE14" s="498"/>
      <c r="AF14" s="498"/>
      <c r="AG14" s="498"/>
      <c r="AH14" s="498"/>
      <c r="AI14" s="498"/>
      <c r="AJ14" s="498"/>
      <c r="AK14" s="498"/>
      <c r="AL14" s="498"/>
      <c r="AM14" s="498"/>
      <c r="AN14" s="498"/>
      <c r="AO14" s="498"/>
      <c r="AP14" s="498"/>
      <c r="AQ14" s="498"/>
      <c r="AR14" s="498"/>
      <c r="AS14" s="498"/>
      <c r="AT14" s="498"/>
      <c r="AU14" s="498"/>
      <c r="AV14" s="498"/>
      <c r="AW14" s="498"/>
      <c r="AX14" s="498"/>
      <c r="AY14" s="498"/>
      <c r="AZ14" s="498"/>
      <c r="BA14" s="498"/>
      <c r="BB14" s="498"/>
      <c r="BC14" s="498"/>
      <c r="BD14" s="498"/>
      <c r="BE14" s="498"/>
      <c r="BF14" s="498"/>
      <c r="BG14" s="498"/>
      <c r="BH14" s="498"/>
      <c r="BI14" s="498"/>
      <c r="BJ14" s="498"/>
      <c r="BK14" s="498"/>
      <c r="BL14" s="498"/>
      <c r="BM14" s="498"/>
      <c r="BN14" s="498"/>
      <c r="BO14" s="498"/>
      <c r="BP14" s="498"/>
      <c r="BQ14" s="498"/>
      <c r="BR14" s="498"/>
      <c r="BS14" s="498"/>
      <c r="BT14" s="498"/>
      <c r="BU14" s="498"/>
      <c r="BV14" s="498"/>
      <c r="BW14" s="498"/>
      <c r="BX14" s="498"/>
      <c r="BY14" s="498"/>
      <c r="BZ14" s="498"/>
      <c r="CA14" s="498"/>
      <c r="CB14" s="498"/>
      <c r="CC14" s="498"/>
      <c r="CD14" s="498"/>
      <c r="CE14" s="498"/>
      <c r="CF14" s="498"/>
      <c r="CG14" s="498"/>
      <c r="CH14" s="498"/>
      <c r="CI14" s="498"/>
      <c r="CJ14" s="498"/>
      <c r="CK14" s="498"/>
      <c r="CL14" s="498"/>
      <c r="CM14" s="498"/>
      <c r="CN14" s="498"/>
      <c r="CO14" s="498"/>
      <c r="CP14" s="498"/>
      <c r="CQ14" s="498"/>
      <c r="CR14" s="498"/>
      <c r="CS14" s="498"/>
      <c r="CT14" s="498"/>
      <c r="CU14" s="498"/>
      <c r="CV14" s="498"/>
      <c r="CW14" s="498"/>
      <c r="CX14" s="498"/>
      <c r="CY14" s="498"/>
      <c r="CZ14" s="498"/>
      <c r="DA14" s="498"/>
      <c r="DB14" s="498"/>
      <c r="DC14" s="498"/>
      <c r="DD14" s="498"/>
      <c r="DE14" s="498"/>
      <c r="DF14" s="498"/>
      <c r="DG14" s="498"/>
      <c r="DH14" s="498"/>
      <c r="DI14" s="498"/>
      <c r="DJ14" s="498"/>
      <c r="DK14" s="498"/>
      <c r="DL14" s="498"/>
      <c r="DM14" s="498"/>
      <c r="DN14" s="498"/>
      <c r="DO14" s="498"/>
      <c r="DP14" s="498"/>
      <c r="DQ14" s="498"/>
      <c r="DR14" s="498"/>
      <c r="DS14" s="498"/>
      <c r="DT14" s="498"/>
      <c r="DU14" s="498"/>
      <c r="DV14" s="498"/>
      <c r="DW14" s="498"/>
      <c r="DX14" s="498"/>
      <c r="DY14" s="498"/>
      <c r="DZ14" s="498"/>
      <c r="EA14" s="498"/>
      <c r="EB14" s="498"/>
      <c r="EC14" s="498"/>
      <c r="ED14" s="498"/>
      <c r="EE14" s="498"/>
      <c r="EF14" s="498"/>
      <c r="EG14" s="498"/>
      <c r="EH14" s="498"/>
      <c r="EI14" s="498"/>
      <c r="EJ14" s="498"/>
      <c r="EK14" s="498"/>
      <c r="EL14" s="498"/>
      <c r="EM14" s="498"/>
      <c r="EN14" s="498"/>
      <c r="EO14" s="498"/>
      <c r="EP14" s="498"/>
      <c r="EQ14" s="498"/>
      <c r="ER14" s="498"/>
      <c r="ES14" s="498"/>
      <c r="ET14" s="498"/>
      <c r="EU14" s="498"/>
      <c r="EV14" s="498"/>
      <c r="EW14" s="498"/>
      <c r="EX14" s="498"/>
      <c r="EY14" s="498"/>
      <c r="EZ14" s="498"/>
      <c r="FA14" s="498"/>
      <c r="FB14" s="498"/>
      <c r="FC14" s="498"/>
      <c r="FD14" s="498"/>
      <c r="FE14" s="498"/>
      <c r="FF14" s="498"/>
      <c r="FG14" s="498"/>
      <c r="FH14" s="498"/>
      <c r="FI14" s="498"/>
      <c r="FJ14" s="498"/>
      <c r="FK14" s="498"/>
      <c r="FL14" s="498"/>
      <c r="FM14" s="498"/>
      <c r="FN14" s="498"/>
      <c r="FO14" s="498"/>
      <c r="FP14" s="498"/>
      <c r="FQ14" s="498"/>
      <c r="FR14" s="498"/>
      <c r="FS14" s="498"/>
      <c r="FT14" s="498"/>
      <c r="FU14" s="498"/>
      <c r="FV14" s="498"/>
      <c r="FW14" s="498"/>
      <c r="FX14" s="498"/>
      <c r="FY14" s="498"/>
      <c r="FZ14" s="498"/>
      <c r="GA14" s="498"/>
      <c r="GB14" s="498"/>
      <c r="GC14" s="498"/>
      <c r="GD14" s="498"/>
      <c r="GE14" s="498"/>
      <c r="GF14" s="498"/>
      <c r="GG14" s="498"/>
      <c r="GH14" s="498"/>
      <c r="GI14" s="498"/>
      <c r="GJ14" s="498"/>
      <c r="GK14" s="498"/>
      <c r="GL14" s="498"/>
      <c r="GM14" s="498"/>
      <c r="GN14" s="498"/>
      <c r="GO14" s="498"/>
      <c r="GP14" s="498"/>
      <c r="GQ14" s="498"/>
      <c r="GR14" s="498"/>
      <c r="GS14" s="498"/>
      <c r="GT14" s="498"/>
      <c r="GU14" s="498"/>
      <c r="GV14" s="498"/>
      <c r="GW14" s="498"/>
      <c r="GX14" s="498"/>
      <c r="GY14" s="498"/>
      <c r="GZ14" s="498"/>
      <c r="HA14" s="498"/>
      <c r="HB14" s="498"/>
      <c r="HC14" s="498"/>
      <c r="HD14" s="498"/>
      <c r="HE14" s="498"/>
      <c r="HF14" s="498"/>
      <c r="HG14" s="498"/>
      <c r="HH14" s="498"/>
      <c r="HI14" s="498"/>
      <c r="HJ14" s="498"/>
      <c r="HK14" s="498"/>
      <c r="HL14" s="498"/>
      <c r="HM14" s="498"/>
      <c r="HN14" s="498"/>
      <c r="HO14" s="498"/>
      <c r="HP14" s="498"/>
      <c r="HQ14" s="498"/>
      <c r="HR14" s="498"/>
      <c r="HS14" s="498"/>
      <c r="HT14" s="498"/>
      <c r="HU14" s="498"/>
      <c r="HV14" s="498"/>
      <c r="HW14" s="498"/>
      <c r="HX14" s="498"/>
      <c r="HY14" s="498"/>
      <c r="HZ14" s="498"/>
      <c r="IA14" s="498"/>
      <c r="IB14" s="498"/>
      <c r="IC14" s="498"/>
      <c r="ID14" s="498"/>
      <c r="IE14" s="498"/>
      <c r="IF14" s="498"/>
      <c r="IG14" s="498"/>
      <c r="IH14" s="498"/>
      <c r="II14" s="498"/>
      <c r="IJ14" s="498"/>
      <c r="IK14" s="498"/>
      <c r="IL14" s="498"/>
      <c r="IM14" s="498"/>
      <c r="IN14" s="498"/>
      <c r="IO14" s="498"/>
      <c r="IP14" s="498"/>
      <c r="IQ14" s="498"/>
      <c r="IR14" s="498"/>
      <c r="IS14" s="498"/>
      <c r="IT14" s="498"/>
    </row>
    <row r="15" spans="1:254" s="2" customFormat="1" ht="57" customHeight="1" x14ac:dyDescent="0.25">
      <c r="A15" s="11" t="s">
        <v>81</v>
      </c>
      <c r="B15" s="155" t="s">
        <v>442</v>
      </c>
      <c r="C15" s="9" t="s">
        <v>443</v>
      </c>
      <c r="D15" s="10" t="s">
        <v>117</v>
      </c>
      <c r="E15" s="11" t="s">
        <v>301</v>
      </c>
      <c r="F15" s="11" t="s">
        <v>444</v>
      </c>
      <c r="G15" s="10" t="s">
        <v>445</v>
      </c>
      <c r="H15" s="154">
        <v>104.3</v>
      </c>
      <c r="I15" s="198">
        <v>150</v>
      </c>
      <c r="J15" s="198">
        <v>155</v>
      </c>
      <c r="K15" s="198">
        <v>155</v>
      </c>
      <c r="L15" s="198">
        <v>155</v>
      </c>
      <c r="M15" s="198">
        <f t="shared" si="1"/>
        <v>719.3</v>
      </c>
      <c r="N15" s="156" t="s">
        <v>446</v>
      </c>
    </row>
    <row r="16" spans="1:254" s="2" customFormat="1" ht="27.75" customHeight="1" x14ac:dyDescent="0.25">
      <c r="A16" s="480" t="s">
        <v>83</v>
      </c>
      <c r="B16" s="480"/>
      <c r="C16" s="480"/>
      <c r="D16" s="480"/>
      <c r="E16" s="480"/>
      <c r="F16" s="480"/>
      <c r="G16" s="480"/>
      <c r="H16" s="480"/>
      <c r="I16" s="480"/>
      <c r="J16" s="480"/>
      <c r="K16" s="480"/>
      <c r="L16" s="480"/>
      <c r="M16" s="480"/>
      <c r="N16" s="480"/>
    </row>
    <row r="17" spans="1:14" s="2" customFormat="1" ht="111" customHeight="1" x14ac:dyDescent="0.25">
      <c r="A17" s="11" t="s">
        <v>84</v>
      </c>
      <c r="B17" s="157" t="s">
        <v>447</v>
      </c>
      <c r="C17" s="9" t="s">
        <v>128</v>
      </c>
      <c r="D17" s="10" t="s">
        <v>117</v>
      </c>
      <c r="E17" s="9" t="s">
        <v>301</v>
      </c>
      <c r="F17" s="10" t="s">
        <v>448</v>
      </c>
      <c r="G17" s="10" t="s">
        <v>449</v>
      </c>
      <c r="H17" s="158">
        <v>1838.7</v>
      </c>
      <c r="I17" s="199">
        <v>1968.8</v>
      </c>
      <c r="J17" s="199">
        <v>2019.2</v>
      </c>
      <c r="K17" s="199">
        <v>2019.2</v>
      </c>
      <c r="L17" s="199">
        <v>2019.2</v>
      </c>
      <c r="M17" s="198">
        <f t="shared" si="1"/>
        <v>9865.1</v>
      </c>
      <c r="N17" s="157" t="s">
        <v>450</v>
      </c>
    </row>
    <row r="18" spans="1:14" s="2" customFormat="1" ht="21.75" customHeight="1" x14ac:dyDescent="0.3">
      <c r="A18" s="483" t="s">
        <v>396</v>
      </c>
      <c r="B18" s="483"/>
      <c r="C18" s="9"/>
      <c r="D18" s="9"/>
      <c r="E18" s="9"/>
      <c r="F18" s="9"/>
      <c r="G18" s="159"/>
      <c r="H18" s="211">
        <f>H17+H15+H9+H12+H13+H11</f>
        <v>5064.3</v>
      </c>
      <c r="I18" s="273">
        <f>I17+I15+I9+I12+I13+I10+I11</f>
        <v>15209.7</v>
      </c>
      <c r="J18" s="273">
        <f>J17+J15+J9+J12+J13+J10+J11</f>
        <v>13255.8</v>
      </c>
      <c r="K18" s="273">
        <f>K17+K15+K9+K12+K13+K10+K11</f>
        <v>13255.8</v>
      </c>
      <c r="L18" s="273">
        <f>L17+L15+L9+L12+L13+L10+L11</f>
        <v>13255.8</v>
      </c>
      <c r="M18" s="273">
        <f>M17+M15+M9+M12+M13+M10+M11</f>
        <v>60041.4</v>
      </c>
      <c r="N18" s="60"/>
    </row>
    <row r="19" spans="1:14" ht="39" customHeight="1" x14ac:dyDescent="0.25">
      <c r="A19" s="138"/>
      <c r="B19" s="505" t="s">
        <v>451</v>
      </c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</row>
    <row r="20" spans="1:14" ht="15.75" customHeight="1" x14ac:dyDescent="0.25">
      <c r="A20" s="139"/>
      <c r="B20" s="140"/>
      <c r="C20" s="488" t="s">
        <v>140</v>
      </c>
      <c r="D20" s="488"/>
      <c r="E20" s="488"/>
      <c r="F20" s="488"/>
      <c r="G20" s="488"/>
      <c r="H20" s="141"/>
      <c r="I20" s="278"/>
      <c r="J20" s="278"/>
      <c r="K20" s="278"/>
      <c r="L20" s="278"/>
      <c r="M20" s="272">
        <f>SUM(H20:I20)</f>
        <v>0</v>
      </c>
    </row>
    <row r="21" spans="1:14" ht="15.75" customHeight="1" x14ac:dyDescent="0.3">
      <c r="A21" s="139"/>
      <c r="B21" s="142"/>
      <c r="C21" s="489" t="s">
        <v>141</v>
      </c>
      <c r="D21" s="489"/>
      <c r="E21" s="489"/>
      <c r="F21" s="489"/>
      <c r="G21" s="489"/>
      <c r="H21" s="211">
        <f>H17+H12+H11+H9</f>
        <v>3959.5</v>
      </c>
      <c r="I21" s="211">
        <f>I17+I12+I11+I9</f>
        <v>13058.7</v>
      </c>
      <c r="J21" s="211">
        <f>J17+J12+J11+J9</f>
        <v>13100.8</v>
      </c>
      <c r="K21" s="211">
        <f t="shared" ref="K21:L21" si="2">K17+K12+K11+K9</f>
        <v>13100.8</v>
      </c>
      <c r="L21" s="211">
        <f t="shared" si="2"/>
        <v>13100.8</v>
      </c>
      <c r="M21" s="273">
        <f t="shared" ref="M21:M22" si="3">SUM(H21:L21)</f>
        <v>56320.600000000006</v>
      </c>
      <c r="N21" s="143"/>
    </row>
    <row r="22" spans="1:14" ht="15.75" customHeight="1" x14ac:dyDescent="0.3">
      <c r="A22" s="139"/>
      <c r="B22" s="142"/>
      <c r="C22" s="489" t="s">
        <v>143</v>
      </c>
      <c r="D22" s="489"/>
      <c r="E22" s="489"/>
      <c r="F22" s="489"/>
      <c r="G22" s="489"/>
      <c r="H22" s="211">
        <f>H15+H13</f>
        <v>1104.8</v>
      </c>
      <c r="I22" s="273">
        <f>I15+I13</f>
        <v>2151</v>
      </c>
      <c r="J22" s="273">
        <f t="shared" ref="J22:K22" si="4">J15+J13</f>
        <v>155</v>
      </c>
      <c r="K22" s="273">
        <f t="shared" si="4"/>
        <v>155</v>
      </c>
      <c r="L22" s="273">
        <f>L15+L13</f>
        <v>155</v>
      </c>
      <c r="M22" s="273">
        <f t="shared" si="3"/>
        <v>3720.8</v>
      </c>
      <c r="N22" s="143"/>
    </row>
    <row r="23" spans="1:14" ht="15.75" customHeight="1" x14ac:dyDescent="0.3">
      <c r="A23" s="139"/>
      <c r="B23" s="142"/>
      <c r="C23" s="486" t="s">
        <v>396</v>
      </c>
      <c r="D23" s="486"/>
      <c r="E23" s="486"/>
      <c r="F23" s="486"/>
      <c r="G23" s="486"/>
      <c r="H23" s="211">
        <f t="shared" ref="H23:M23" si="5">SUM(H20:H22)</f>
        <v>5064.3</v>
      </c>
      <c r="I23" s="273">
        <f>SUM(I20:I22)</f>
        <v>15209.7</v>
      </c>
      <c r="J23" s="273">
        <f t="shared" si="5"/>
        <v>13255.8</v>
      </c>
      <c r="K23" s="273">
        <f t="shared" si="5"/>
        <v>13255.8</v>
      </c>
      <c r="L23" s="273">
        <f t="shared" si="5"/>
        <v>13255.8</v>
      </c>
      <c r="M23" s="273">
        <f t="shared" si="5"/>
        <v>60041.400000000009</v>
      </c>
      <c r="N23" s="143"/>
    </row>
    <row r="24" spans="1:14" x14ac:dyDescent="0.25">
      <c r="A24" s="139"/>
      <c r="B24" s="142"/>
      <c r="C24" s="144"/>
      <c r="D24" s="145"/>
      <c r="E24" s="145"/>
      <c r="F24" s="145"/>
      <c r="G24" s="145"/>
      <c r="H24" s="143"/>
      <c r="I24" s="274"/>
      <c r="J24" s="274"/>
      <c r="K24" s="274"/>
      <c r="L24" s="274"/>
      <c r="M24" s="274"/>
      <c r="N24" s="143"/>
    </row>
    <row r="25" spans="1:14" ht="21.75" customHeight="1" x14ac:dyDescent="0.25">
      <c r="A25" s="139"/>
      <c r="B25" s="484" t="s">
        <v>397</v>
      </c>
      <c r="C25" s="484"/>
      <c r="D25" s="484"/>
      <c r="E25" s="484"/>
      <c r="F25" s="484"/>
      <c r="G25" s="484"/>
      <c r="H25" s="484"/>
      <c r="I25" s="484"/>
      <c r="J25" s="484"/>
      <c r="K25" s="484"/>
      <c r="L25" s="484"/>
      <c r="M25" s="484"/>
      <c r="N25" s="484"/>
    </row>
    <row r="26" spans="1:14" ht="18.75" x14ac:dyDescent="0.3">
      <c r="A26" s="139"/>
      <c r="B26" s="142"/>
      <c r="C26" s="485" t="s">
        <v>260</v>
      </c>
      <c r="D26" s="485"/>
      <c r="E26" s="485"/>
      <c r="F26" s="485"/>
      <c r="G26" s="485"/>
      <c r="H26" s="211">
        <f>H17+H15+H12</f>
        <v>1977.1</v>
      </c>
      <c r="I26" s="273">
        <f t="shared" ref="I26:L26" si="6">I17+I15+I12</f>
        <v>2169.8000000000002</v>
      </c>
      <c r="J26" s="273">
        <f t="shared" si="6"/>
        <v>2223.6999999999998</v>
      </c>
      <c r="K26" s="273">
        <f t="shared" si="6"/>
        <v>2223.6999999999998</v>
      </c>
      <c r="L26" s="273">
        <f t="shared" si="6"/>
        <v>2223.6999999999998</v>
      </c>
      <c r="M26" s="273">
        <f t="shared" ref="M26:M27" si="7">SUM(H26:L26)</f>
        <v>10818</v>
      </c>
      <c r="N26" s="143"/>
    </row>
    <row r="27" spans="1:14" ht="15.75" customHeight="1" x14ac:dyDescent="0.3">
      <c r="A27" s="139"/>
      <c r="B27" s="142"/>
      <c r="C27" s="485" t="s">
        <v>398</v>
      </c>
      <c r="D27" s="485"/>
      <c r="E27" s="485"/>
      <c r="F27" s="485"/>
      <c r="G27" s="485"/>
      <c r="H27" s="211">
        <f>H13+H9+H11</f>
        <v>3087.2</v>
      </c>
      <c r="I27" s="273">
        <f t="shared" ref="I27:L27" si="8">I13+I9+I11</f>
        <v>13039.9</v>
      </c>
      <c r="J27" s="273">
        <f t="shared" si="8"/>
        <v>11032.1</v>
      </c>
      <c r="K27" s="273">
        <f t="shared" si="8"/>
        <v>11032.1</v>
      </c>
      <c r="L27" s="273">
        <f t="shared" si="8"/>
        <v>11032.1</v>
      </c>
      <c r="M27" s="273">
        <f t="shared" si="7"/>
        <v>49223.399999999994</v>
      </c>
      <c r="N27" s="143"/>
    </row>
    <row r="28" spans="1:14" ht="15.75" customHeight="1" x14ac:dyDescent="0.3">
      <c r="A28" s="139"/>
      <c r="B28" s="142"/>
      <c r="C28" s="486" t="s">
        <v>396</v>
      </c>
      <c r="D28" s="486"/>
      <c r="E28" s="486"/>
      <c r="F28" s="486"/>
      <c r="G28" s="486"/>
      <c r="H28" s="211">
        <f>SUM(H26:H27)</f>
        <v>5064.2999999999993</v>
      </c>
      <c r="I28" s="273">
        <f t="shared" ref="I28:M28" si="9">SUM(I26:I27)</f>
        <v>15209.7</v>
      </c>
      <c r="J28" s="273">
        <f t="shared" si="9"/>
        <v>13255.8</v>
      </c>
      <c r="K28" s="273">
        <f t="shared" si="9"/>
        <v>13255.8</v>
      </c>
      <c r="L28" s="273">
        <f t="shared" si="9"/>
        <v>13255.8</v>
      </c>
      <c r="M28" s="273">
        <f t="shared" si="9"/>
        <v>60041.399999999994</v>
      </c>
      <c r="N28" s="143"/>
    </row>
    <row r="29" spans="1:14" x14ac:dyDescent="0.25">
      <c r="A29" s="139"/>
      <c r="B29" s="142"/>
      <c r="C29" s="161"/>
      <c r="D29" s="161"/>
      <c r="E29" s="161"/>
      <c r="F29" s="161"/>
      <c r="G29" s="161"/>
      <c r="H29" s="143"/>
      <c r="I29" s="275"/>
      <c r="J29" s="275"/>
      <c r="K29" s="275"/>
      <c r="L29" s="275"/>
      <c r="M29" s="274"/>
      <c r="N29" s="143"/>
    </row>
    <row r="30" spans="1:14" x14ac:dyDescent="0.25">
      <c r="A30" s="139"/>
      <c r="B30" s="140"/>
      <c r="C30" s="162"/>
      <c r="D30" s="162"/>
      <c r="E30" s="162"/>
      <c r="F30" s="162"/>
      <c r="G30" s="162"/>
      <c r="H30" s="61"/>
      <c r="I30" s="279"/>
      <c r="J30" s="279"/>
      <c r="K30" s="279"/>
      <c r="L30" s="279"/>
      <c r="M30" s="280"/>
    </row>
    <row r="31" spans="1:14" x14ac:dyDescent="0.25">
      <c r="A31" s="2" t="s">
        <v>95</v>
      </c>
      <c r="B31" s="53"/>
      <c r="C31" s="162"/>
      <c r="D31" s="162"/>
      <c r="E31" s="162"/>
      <c r="F31" s="162"/>
      <c r="G31" s="162"/>
      <c r="H31" s="61"/>
      <c r="I31" s="279"/>
      <c r="J31" s="279"/>
      <c r="K31" s="279"/>
      <c r="L31" s="279"/>
      <c r="M31" s="280"/>
    </row>
    <row r="32" spans="1:14" x14ac:dyDescent="0.25">
      <c r="A32" s="139"/>
      <c r="B32" s="149"/>
      <c r="C32" s="150"/>
      <c r="D32" s="150"/>
      <c r="E32" s="150"/>
      <c r="G32" s="150"/>
    </row>
    <row r="33" spans="1:13" x14ac:dyDescent="0.25">
      <c r="A33" s="139"/>
      <c r="B33" s="149"/>
      <c r="C33" s="150"/>
      <c r="D33" s="150"/>
      <c r="E33" s="150"/>
      <c r="G33" s="150"/>
      <c r="M33" s="282">
        <f>M28-M23</f>
        <v>0</v>
      </c>
    </row>
    <row r="34" spans="1:13" x14ac:dyDescent="0.25">
      <c r="A34" s="139"/>
      <c r="B34" s="149"/>
      <c r="C34" s="150"/>
      <c r="D34" s="150"/>
      <c r="E34" s="150"/>
      <c r="G34" s="150"/>
    </row>
    <row r="35" spans="1:13" x14ac:dyDescent="0.25">
      <c r="A35" s="139"/>
      <c r="B35" s="149"/>
      <c r="C35" s="150"/>
      <c r="D35" s="150"/>
      <c r="E35" s="150"/>
      <c r="G35" s="150"/>
    </row>
    <row r="36" spans="1:13" x14ac:dyDescent="0.25">
      <c r="A36" s="139"/>
      <c r="B36" s="149"/>
      <c r="C36" s="150"/>
      <c r="D36" s="150"/>
      <c r="E36" s="150"/>
      <c r="G36" s="150"/>
    </row>
    <row r="37" spans="1:13" x14ac:dyDescent="0.25">
      <c r="A37" s="139"/>
      <c r="B37" s="149"/>
      <c r="C37" s="150"/>
      <c r="D37" s="150"/>
      <c r="E37" s="150"/>
      <c r="G37" s="150"/>
    </row>
    <row r="38" spans="1:13" x14ac:dyDescent="0.25">
      <c r="A38" s="139"/>
      <c r="B38" s="149"/>
      <c r="C38" s="150"/>
      <c r="D38" s="150"/>
      <c r="E38" s="150"/>
      <c r="G38" s="150"/>
    </row>
    <row r="39" spans="1:13" x14ac:dyDescent="0.25">
      <c r="A39" s="139"/>
      <c r="B39" s="149"/>
      <c r="C39" s="150"/>
      <c r="D39" s="150"/>
      <c r="E39" s="150"/>
      <c r="G39" s="150"/>
    </row>
    <row r="40" spans="1:13" x14ac:dyDescent="0.25">
      <c r="A40" s="139"/>
      <c r="B40" s="149"/>
      <c r="C40" s="150"/>
      <c r="D40" s="150"/>
      <c r="E40" s="150"/>
      <c r="G40" s="150"/>
    </row>
    <row r="41" spans="1:13" x14ac:dyDescent="0.25">
      <c r="A41" s="139"/>
      <c r="B41" s="149"/>
      <c r="C41" s="150"/>
      <c r="D41" s="150"/>
      <c r="E41" s="150"/>
      <c r="G41" s="150"/>
    </row>
    <row r="42" spans="1:13" x14ac:dyDescent="0.25">
      <c r="A42" s="139"/>
      <c r="B42" s="149"/>
      <c r="C42" s="150"/>
      <c r="D42" s="150"/>
      <c r="E42" s="150"/>
      <c r="G42" s="150"/>
    </row>
    <row r="43" spans="1:13" x14ac:dyDescent="0.25">
      <c r="A43" s="139"/>
      <c r="B43" s="149"/>
      <c r="C43" s="150"/>
      <c r="D43" s="150"/>
      <c r="E43" s="150"/>
      <c r="G43" s="150"/>
    </row>
    <row r="44" spans="1:13" x14ac:dyDescent="0.25">
      <c r="A44" s="139"/>
      <c r="B44" s="149"/>
      <c r="C44" s="150"/>
      <c r="D44" s="150"/>
      <c r="E44" s="150"/>
      <c r="G44" s="150"/>
    </row>
    <row r="45" spans="1:13" x14ac:dyDescent="0.25">
      <c r="A45" s="139"/>
      <c r="B45" s="149"/>
      <c r="C45" s="150"/>
      <c r="D45" s="150"/>
      <c r="E45" s="150"/>
      <c r="G45" s="150"/>
    </row>
    <row r="46" spans="1:13" x14ac:dyDescent="0.25">
      <c r="A46" s="139"/>
      <c r="B46" s="149"/>
      <c r="C46" s="150"/>
      <c r="D46" s="150"/>
      <c r="E46" s="150"/>
      <c r="G46" s="150"/>
    </row>
    <row r="47" spans="1:13" x14ac:dyDescent="0.25">
      <c r="A47" s="139"/>
      <c r="B47" s="149"/>
      <c r="C47" s="150"/>
      <c r="D47" s="150"/>
      <c r="E47" s="150"/>
      <c r="G47" s="150"/>
    </row>
    <row r="48" spans="1:13" x14ac:dyDescent="0.25">
      <c r="A48" s="139"/>
      <c r="B48" s="149"/>
      <c r="C48" s="150"/>
      <c r="D48" s="150"/>
      <c r="E48" s="150"/>
      <c r="G48" s="150"/>
    </row>
    <row r="49" spans="1:7" x14ac:dyDescent="0.25">
      <c r="A49" s="139"/>
      <c r="B49" s="149"/>
      <c r="C49" s="150"/>
      <c r="D49" s="150"/>
      <c r="E49" s="150"/>
      <c r="G49" s="150"/>
    </row>
    <row r="50" spans="1:7" x14ac:dyDescent="0.25">
      <c r="A50" s="139"/>
      <c r="B50" s="149"/>
      <c r="C50" s="150"/>
      <c r="D50" s="150"/>
      <c r="E50" s="150"/>
      <c r="G50" s="150"/>
    </row>
    <row r="51" spans="1:7" x14ac:dyDescent="0.25">
      <c r="A51" s="139"/>
      <c r="B51" s="149"/>
      <c r="C51" s="150"/>
      <c r="D51" s="150"/>
      <c r="E51" s="150"/>
      <c r="G51" s="150"/>
    </row>
    <row r="52" spans="1:7" x14ac:dyDescent="0.25">
      <c r="A52" s="139"/>
      <c r="B52" s="149"/>
      <c r="C52" s="150"/>
      <c r="D52" s="150"/>
      <c r="E52" s="150"/>
      <c r="G52" s="150"/>
    </row>
    <row r="53" spans="1:7" x14ac:dyDescent="0.25">
      <c r="A53" s="139"/>
      <c r="B53" s="149"/>
      <c r="C53" s="150"/>
      <c r="D53" s="150"/>
      <c r="E53" s="150"/>
    </row>
    <row r="54" spans="1:7" x14ac:dyDescent="0.25">
      <c r="A54" s="139"/>
      <c r="B54" s="149"/>
      <c r="C54" s="150"/>
      <c r="D54" s="150"/>
      <c r="E54" s="150"/>
    </row>
    <row r="55" spans="1:7" x14ac:dyDescent="0.25">
      <c r="A55" s="139"/>
      <c r="B55" s="149"/>
      <c r="C55" s="150"/>
      <c r="D55" s="150"/>
      <c r="E55" s="150"/>
    </row>
  </sheetData>
  <mergeCells count="49">
    <mergeCell ref="C28:G28"/>
    <mergeCell ref="C22:G22"/>
    <mergeCell ref="C23:G23"/>
    <mergeCell ref="B25:N25"/>
    <mergeCell ref="C26:G26"/>
    <mergeCell ref="C27:G27"/>
    <mergeCell ref="A16:N16"/>
    <mergeCell ref="A18:B18"/>
    <mergeCell ref="B19:N19"/>
    <mergeCell ref="C20:G20"/>
    <mergeCell ref="C21:G21"/>
    <mergeCell ref="FX14:GL14"/>
    <mergeCell ref="GM14:HA14"/>
    <mergeCell ref="HB14:HP14"/>
    <mergeCell ref="HQ14:IE14"/>
    <mergeCell ref="IF14:IT14"/>
    <mergeCell ref="DA14:DO14"/>
    <mergeCell ref="DP14:ED14"/>
    <mergeCell ref="EE14:ES14"/>
    <mergeCell ref="ET14:FH14"/>
    <mergeCell ref="FI14:FW14"/>
    <mergeCell ref="AD14:AR14"/>
    <mergeCell ref="AS14:BG14"/>
    <mergeCell ref="BH14:BV14"/>
    <mergeCell ref="BW14:CK14"/>
    <mergeCell ref="CL14:CZ14"/>
    <mergeCell ref="A7:N7"/>
    <mergeCell ref="A8:N8"/>
    <mergeCell ref="N9:N13"/>
    <mergeCell ref="A14:N14"/>
    <mergeCell ref="O14:AC14"/>
    <mergeCell ref="B9:B11"/>
    <mergeCell ref="A9:A11"/>
    <mergeCell ref="C9:C11"/>
    <mergeCell ref="D9:D11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35416666666666702" header="0.51180555555555496" footer="0.51180555555555496"/>
  <pageSetup paperSize="9" scale="47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topLeftCell="A4" zoomScale="70" workbookViewId="0">
      <selection activeCell="I13" sqref="I13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63"/>
    <col min="6" max="8" width="9.140625" style="2"/>
    <col min="9" max="9" width="9.140625" style="2" customWidth="1"/>
    <col min="10" max="257" width="9.140625" style="2"/>
  </cols>
  <sheetData>
    <row r="1" spans="1:9" ht="64.5" customHeight="1" x14ac:dyDescent="0.25">
      <c r="A1" s="4"/>
      <c r="B1" s="5"/>
      <c r="C1" s="6"/>
      <c r="D1" s="422" t="s">
        <v>452</v>
      </c>
      <c r="E1" s="422"/>
      <c r="F1" s="422"/>
    </row>
    <row r="2" spans="1:9" ht="37.5" customHeight="1" x14ac:dyDescent="0.25">
      <c r="A2" s="371" t="s">
        <v>226</v>
      </c>
      <c r="B2" s="371"/>
      <c r="C2" s="371"/>
      <c r="D2" s="371"/>
      <c r="E2" s="371"/>
      <c r="F2" s="371"/>
    </row>
    <row r="3" spans="1:9" ht="37.5" customHeight="1" x14ac:dyDescent="0.25">
      <c r="A3" s="373" t="s">
        <v>2</v>
      </c>
      <c r="B3" s="374" t="s">
        <v>227</v>
      </c>
      <c r="C3" s="374" t="s">
        <v>4</v>
      </c>
      <c r="D3" s="374" t="s">
        <v>228</v>
      </c>
      <c r="E3" s="374" t="s">
        <v>400</v>
      </c>
      <c r="F3" s="374"/>
      <c r="G3" s="374"/>
      <c r="H3" s="374"/>
      <c r="I3" s="374"/>
    </row>
    <row r="4" spans="1:9" ht="99" customHeight="1" x14ac:dyDescent="0.25">
      <c r="A4" s="373"/>
      <c r="B4" s="374"/>
      <c r="C4" s="374"/>
      <c r="D4" s="374"/>
      <c r="E4" s="8" t="str">
        <f>'!!!Мероприятия подпрограммы 3'!H4:H5</f>
        <v>Отчетный  финансовый год</v>
      </c>
      <c r="F4" s="8" t="str">
        <f>'!!!Мероприятия подпрограммы 3'!I4:I5</f>
        <v>Текущий финансовый год</v>
      </c>
      <c r="G4" s="8" t="str">
        <f>'!!!Мероприятия подпрограммы 3'!J4:J5</f>
        <v>Очередной финансовый год</v>
      </c>
      <c r="H4" s="8" t="str">
        <f>'!!!Мероприятия подпрограммы 3'!K4:K5</f>
        <v xml:space="preserve">Первый  год планового периода </v>
      </c>
      <c r="I4" s="8" t="str">
        <f>'!!!Мероприятия подпрограммы 3'!L4:L5</f>
        <v xml:space="preserve">Второй  год планового периода </v>
      </c>
    </row>
    <row r="5" spans="1:9" ht="25.5" customHeight="1" x14ac:dyDescent="0.25">
      <c r="A5" s="373"/>
      <c r="B5" s="374"/>
      <c r="C5" s="374"/>
      <c r="D5" s="374"/>
      <c r="E5" s="399">
        <v>2022</v>
      </c>
      <c r="F5" s="399">
        <v>2023</v>
      </c>
      <c r="G5" s="399">
        <v>2024</v>
      </c>
      <c r="H5" s="399">
        <v>2025</v>
      </c>
      <c r="I5" s="399">
        <v>2026</v>
      </c>
    </row>
    <row r="6" spans="1:9" ht="25.5" customHeight="1" x14ac:dyDescent="0.25">
      <c r="A6" s="373"/>
      <c r="B6" s="374"/>
      <c r="C6" s="374"/>
      <c r="D6" s="374"/>
      <c r="E6" s="399"/>
      <c r="F6" s="399"/>
      <c r="G6" s="399"/>
      <c r="H6" s="399"/>
      <c r="I6" s="399"/>
    </row>
    <row r="7" spans="1:9" ht="25.5" customHeight="1" x14ac:dyDescent="0.25">
      <c r="A7" s="373"/>
      <c r="B7" s="374"/>
      <c r="C7" s="374"/>
      <c r="D7" s="374"/>
      <c r="E7" s="399"/>
      <c r="F7" s="399"/>
      <c r="G7" s="399"/>
      <c r="H7" s="399"/>
      <c r="I7" s="399"/>
    </row>
    <row r="8" spans="1:9" ht="27" customHeight="1" x14ac:dyDescent="0.25">
      <c r="A8" s="387" t="s">
        <v>453</v>
      </c>
      <c r="B8" s="387"/>
      <c r="C8" s="387"/>
      <c r="D8" s="387"/>
      <c r="E8" s="2"/>
    </row>
    <row r="9" spans="1:9" ht="30.75" customHeight="1" x14ac:dyDescent="0.25">
      <c r="A9" s="506" t="s">
        <v>454</v>
      </c>
      <c r="B9" s="506"/>
      <c r="C9" s="506"/>
      <c r="D9" s="506"/>
      <c r="E9" s="506"/>
      <c r="F9" s="506"/>
    </row>
    <row r="10" spans="1:9" ht="75" customHeight="1" x14ac:dyDescent="0.25">
      <c r="A10" s="8" t="s">
        <v>88</v>
      </c>
      <c r="B10" s="43" t="s">
        <v>455</v>
      </c>
      <c r="C10" s="8" t="s">
        <v>90</v>
      </c>
      <c r="D10" s="8" t="s">
        <v>456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</row>
    <row r="11" spans="1:9" ht="96" customHeight="1" x14ac:dyDescent="0.25">
      <c r="A11" s="11" t="s">
        <v>91</v>
      </c>
      <c r="B11" s="64" t="s">
        <v>92</v>
      </c>
      <c r="C11" s="8" t="s">
        <v>90</v>
      </c>
      <c r="D11" s="8" t="s">
        <v>457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</row>
    <row r="12" spans="1:9" ht="113.25" customHeight="1" x14ac:dyDescent="0.25">
      <c r="A12" s="11" t="s">
        <v>93</v>
      </c>
      <c r="B12" s="164" t="s">
        <v>94</v>
      </c>
      <c r="C12" s="8" t="s">
        <v>90</v>
      </c>
      <c r="D12" s="8" t="s">
        <v>457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</row>
    <row r="13" spans="1:9" ht="15.75" customHeight="1" x14ac:dyDescent="0.25">
      <c r="A13" s="165"/>
      <c r="B13" s="47"/>
      <c r="C13" s="47"/>
    </row>
    <row r="14" spans="1:9" x14ac:dyDescent="0.25">
      <c r="B14" s="2" t="s">
        <v>95</v>
      </c>
      <c r="C14" s="53"/>
      <c r="D14" s="162"/>
    </row>
  </sheetData>
  <mergeCells count="14">
    <mergeCell ref="A8:D8"/>
    <mergeCell ref="A9:F9"/>
    <mergeCell ref="D1:F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35416666666666702" header="0.51180555555555496" footer="0.51180555555555496"/>
  <pageSetup paperSize="9" scale="89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52"/>
  <sheetViews>
    <sheetView tabSelected="1" view="pageBreakPreview" topLeftCell="B1" zoomScale="60" zoomScaleNormal="80" workbookViewId="0">
      <selection activeCell="T25" sqref="T25"/>
    </sheetView>
  </sheetViews>
  <sheetFormatPr defaultColWidth="9.140625" defaultRowHeight="15.75" x14ac:dyDescent="0.25"/>
  <cols>
    <col min="1" max="1" width="8.42578125" style="134" customWidth="1"/>
    <col min="2" max="2" width="50.85546875" style="2" customWidth="1"/>
    <col min="3" max="3" width="21.5703125" style="135" customWidth="1"/>
    <col min="4" max="4" width="13" style="135" customWidth="1"/>
    <col min="5" max="5" width="13.7109375" style="135" customWidth="1"/>
    <col min="6" max="6" width="17.28515625" style="135" customWidth="1"/>
    <col min="7" max="7" width="9.28515625" style="135" customWidth="1"/>
    <col min="8" max="8" width="18.7109375" style="2" customWidth="1"/>
    <col min="9" max="11" width="18.7109375" style="270" customWidth="1"/>
    <col min="12" max="12" width="18.7109375" style="24" customWidth="1"/>
    <col min="13" max="13" width="20.85546875" style="2" customWidth="1"/>
    <col min="14" max="14" width="48" style="166" customWidth="1"/>
    <col min="15" max="15" width="8.140625" style="2" customWidth="1"/>
    <col min="16" max="16" width="25.28515625" style="2" customWidth="1"/>
    <col min="17" max="257" width="9.140625" style="2"/>
  </cols>
  <sheetData>
    <row r="1" spans="1:14" s="2" customFormat="1" ht="60" customHeight="1" x14ac:dyDescent="0.25">
      <c r="A1" s="134"/>
      <c r="B1" s="59"/>
      <c r="C1" s="135"/>
      <c r="D1" s="135"/>
      <c r="E1" s="135"/>
      <c r="F1" s="135"/>
      <c r="G1" s="135"/>
      <c r="I1" s="270"/>
      <c r="J1" s="270"/>
      <c r="K1" s="270"/>
      <c r="L1" s="24"/>
      <c r="M1" s="392" t="s">
        <v>458</v>
      </c>
      <c r="N1" s="392"/>
    </row>
    <row r="2" spans="1:14" s="2" customFormat="1" ht="26.25" customHeight="1" x14ac:dyDescent="0.25">
      <c r="A2" s="475" t="s">
        <v>247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</row>
    <row r="3" spans="1:14" s="2" customFormat="1" ht="36" customHeight="1" x14ac:dyDescent="0.25">
      <c r="A3" s="477" t="s">
        <v>2</v>
      </c>
      <c r="B3" s="399" t="s">
        <v>248</v>
      </c>
      <c r="C3" s="399" t="s">
        <v>107</v>
      </c>
      <c r="D3" s="399" t="s">
        <v>101</v>
      </c>
      <c r="E3" s="399"/>
      <c r="F3" s="399"/>
      <c r="G3" s="399"/>
      <c r="H3" s="476" t="s">
        <v>249</v>
      </c>
      <c r="I3" s="476"/>
      <c r="J3" s="476"/>
      <c r="K3" s="476"/>
      <c r="L3" s="476"/>
      <c r="M3" s="476"/>
      <c r="N3" s="399" t="s">
        <v>410</v>
      </c>
    </row>
    <row r="4" spans="1:14" s="2" customFormat="1" ht="36" customHeight="1" x14ac:dyDescent="0.25">
      <c r="A4" s="477"/>
      <c r="B4" s="399"/>
      <c r="C4" s="399"/>
      <c r="D4" s="399"/>
      <c r="E4" s="399"/>
      <c r="F4" s="399"/>
      <c r="G4" s="399"/>
      <c r="H4" s="477" t="str">
        <f>'Показатели подпрограммы 4'!E4</f>
        <v>Отчетный  финансовый год</v>
      </c>
      <c r="I4" s="496" t="str">
        <f>'Показатели подпрограммы 4'!F4</f>
        <v>Текущий финансовый год</v>
      </c>
      <c r="J4" s="496" t="str">
        <f>'Показатели подпрограммы 4'!G4</f>
        <v>Очередной финансовый год</v>
      </c>
      <c r="K4" s="496" t="str">
        <f>'Показатели подпрограммы 4'!H4</f>
        <v xml:space="preserve">Первый  год планового периода </v>
      </c>
      <c r="L4" s="496" t="str">
        <f>'Показатели подпрограммы 3'!I4</f>
        <v xml:space="preserve">Второй  год планового периода </v>
      </c>
      <c r="M4" s="479" t="s">
        <v>103</v>
      </c>
      <c r="N4" s="399"/>
    </row>
    <row r="5" spans="1:14" s="2" customFormat="1" ht="32.25" customHeight="1" x14ac:dyDescent="0.25">
      <c r="A5" s="477"/>
      <c r="B5" s="399"/>
      <c r="C5" s="399"/>
      <c r="D5" s="399"/>
      <c r="E5" s="399"/>
      <c r="F5" s="399"/>
      <c r="G5" s="399"/>
      <c r="H5" s="477"/>
      <c r="I5" s="496"/>
      <c r="J5" s="496"/>
      <c r="K5" s="496"/>
      <c r="L5" s="496"/>
      <c r="M5" s="479"/>
      <c r="N5" s="399"/>
    </row>
    <row r="6" spans="1:14" s="2" customFormat="1" ht="37.5" customHeight="1" x14ac:dyDescent="0.25">
      <c r="A6" s="477"/>
      <c r="B6" s="399"/>
      <c r="C6" s="399"/>
      <c r="D6" s="9" t="s">
        <v>107</v>
      </c>
      <c r="E6" s="9" t="s">
        <v>108</v>
      </c>
      <c r="F6" s="9" t="s">
        <v>109</v>
      </c>
      <c r="G6" s="9" t="s">
        <v>110</v>
      </c>
      <c r="H6" s="10" t="s">
        <v>12</v>
      </c>
      <c r="I6" s="202" t="s">
        <v>13</v>
      </c>
      <c r="J6" s="202" t="s">
        <v>14</v>
      </c>
      <c r="K6" s="202" t="s">
        <v>15</v>
      </c>
      <c r="L6" s="10" t="s">
        <v>537</v>
      </c>
      <c r="M6" s="479"/>
      <c r="N6" s="399"/>
    </row>
    <row r="7" spans="1:14" ht="27" customHeight="1" x14ac:dyDescent="0.25">
      <c r="A7" s="396" t="s">
        <v>459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</row>
    <row r="8" spans="1:14" ht="27" customHeight="1" x14ac:dyDescent="0.25">
      <c r="A8" s="480" t="s">
        <v>460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14" ht="92.25" customHeight="1" x14ac:dyDescent="0.25">
      <c r="A9" s="10" t="s">
        <v>461</v>
      </c>
      <c r="B9" s="55" t="s">
        <v>462</v>
      </c>
      <c r="C9" s="167" t="s">
        <v>128</v>
      </c>
      <c r="D9" s="168" t="s">
        <v>117</v>
      </c>
      <c r="E9" s="167" t="s">
        <v>301</v>
      </c>
      <c r="F9" s="168" t="s">
        <v>463</v>
      </c>
      <c r="G9" s="11" t="s">
        <v>303</v>
      </c>
      <c r="H9" s="169">
        <v>100</v>
      </c>
      <c r="I9" s="200">
        <v>100</v>
      </c>
      <c r="J9" s="200">
        <v>110</v>
      </c>
      <c r="K9" s="200">
        <v>110</v>
      </c>
      <c r="L9" s="200">
        <v>110</v>
      </c>
      <c r="M9" s="170">
        <f>SUM(H9:L9)</f>
        <v>530</v>
      </c>
      <c r="N9" s="118" t="s">
        <v>464</v>
      </c>
    </row>
    <row r="10" spans="1:14" ht="88.5" customHeight="1" x14ac:dyDescent="0.25">
      <c r="A10" s="10" t="s">
        <v>465</v>
      </c>
      <c r="B10" s="25" t="s">
        <v>466</v>
      </c>
      <c r="C10" s="167" t="s">
        <v>128</v>
      </c>
      <c r="D10" s="171" t="s">
        <v>117</v>
      </c>
      <c r="E10" s="167" t="s">
        <v>301</v>
      </c>
      <c r="F10" s="168" t="s">
        <v>467</v>
      </c>
      <c r="G10" s="10" t="s">
        <v>415</v>
      </c>
      <c r="H10" s="169">
        <v>375.2</v>
      </c>
      <c r="I10" s="200">
        <v>445</v>
      </c>
      <c r="J10" s="200">
        <v>473.1</v>
      </c>
      <c r="K10" s="200">
        <v>473.1</v>
      </c>
      <c r="L10" s="200">
        <v>473.1</v>
      </c>
      <c r="M10" s="170">
        <f t="shared" ref="M10:M14" si="0">SUM(H10:L10)</f>
        <v>2239.5</v>
      </c>
      <c r="N10" s="399" t="s">
        <v>468</v>
      </c>
    </row>
    <row r="11" spans="1:14" ht="75" customHeight="1" x14ac:dyDescent="0.25">
      <c r="A11" s="10" t="s">
        <v>469</v>
      </c>
      <c r="B11" s="45" t="s">
        <v>251</v>
      </c>
      <c r="C11" s="167" t="s">
        <v>128</v>
      </c>
      <c r="D11" s="168" t="s">
        <v>117</v>
      </c>
      <c r="E11" s="167" t="s">
        <v>301</v>
      </c>
      <c r="F11" s="168" t="s">
        <v>470</v>
      </c>
      <c r="G11" s="10" t="s">
        <v>471</v>
      </c>
      <c r="H11" s="169">
        <v>5242.1000000000004</v>
      </c>
      <c r="I11" s="200">
        <v>6654.8</v>
      </c>
      <c r="J11" s="200">
        <v>7000.3</v>
      </c>
      <c r="K11" s="200">
        <v>7000.3</v>
      </c>
      <c r="L11" s="200">
        <v>7000.3</v>
      </c>
      <c r="M11" s="170">
        <f t="shared" si="0"/>
        <v>32897.800000000003</v>
      </c>
      <c r="N11" s="399"/>
    </row>
    <row r="12" spans="1:14" ht="153" customHeight="1" x14ac:dyDescent="0.25">
      <c r="A12" s="10" t="s">
        <v>472</v>
      </c>
      <c r="B12" s="45" t="s">
        <v>473</v>
      </c>
      <c r="C12" s="9" t="s">
        <v>128</v>
      </c>
      <c r="D12" s="10" t="s">
        <v>117</v>
      </c>
      <c r="E12" s="9" t="s">
        <v>301</v>
      </c>
      <c r="F12" s="168" t="s">
        <v>474</v>
      </c>
      <c r="G12" s="10" t="s">
        <v>506</v>
      </c>
      <c r="H12" s="172">
        <v>3505.8</v>
      </c>
      <c r="I12" s="201">
        <v>4571.3</v>
      </c>
      <c r="J12" s="201">
        <v>4843.3</v>
      </c>
      <c r="K12" s="201">
        <v>4843.3</v>
      </c>
      <c r="L12" s="201">
        <v>4843.3</v>
      </c>
      <c r="M12" s="170">
        <f t="shared" si="0"/>
        <v>22607</v>
      </c>
      <c r="N12" s="399" t="s">
        <v>450</v>
      </c>
    </row>
    <row r="13" spans="1:14" ht="153" customHeight="1" x14ac:dyDescent="0.25">
      <c r="A13" s="10" t="s">
        <v>475</v>
      </c>
      <c r="B13" s="194" t="s">
        <v>491</v>
      </c>
      <c r="C13" s="183" t="s">
        <v>128</v>
      </c>
      <c r="D13" s="184" t="s">
        <v>117</v>
      </c>
      <c r="E13" s="183" t="s">
        <v>301</v>
      </c>
      <c r="F13" s="185" t="s">
        <v>486</v>
      </c>
      <c r="G13" s="184" t="s">
        <v>487</v>
      </c>
      <c r="H13" s="172">
        <v>100</v>
      </c>
      <c r="I13" s="201">
        <v>0</v>
      </c>
      <c r="J13" s="201">
        <v>0</v>
      </c>
      <c r="K13" s="201">
        <v>0</v>
      </c>
      <c r="L13" s="172">
        <v>0</v>
      </c>
      <c r="M13" s="170">
        <f t="shared" si="0"/>
        <v>100</v>
      </c>
      <c r="N13" s="399"/>
    </row>
    <row r="14" spans="1:14" ht="153" customHeight="1" x14ac:dyDescent="0.25">
      <c r="A14" s="10" t="s">
        <v>505</v>
      </c>
      <c r="B14" s="45" t="s">
        <v>393</v>
      </c>
      <c r="C14" s="9" t="s">
        <v>128</v>
      </c>
      <c r="D14" s="10" t="s">
        <v>117</v>
      </c>
      <c r="E14" s="9" t="s">
        <v>301</v>
      </c>
      <c r="F14" s="168" t="s">
        <v>476</v>
      </c>
      <c r="G14" s="10" t="s">
        <v>477</v>
      </c>
      <c r="H14" s="172">
        <v>1454.3</v>
      </c>
      <c r="I14" s="201">
        <v>0</v>
      </c>
      <c r="J14" s="201">
        <v>0</v>
      </c>
      <c r="K14" s="201">
        <v>0</v>
      </c>
      <c r="L14" s="172">
        <v>0</v>
      </c>
      <c r="M14" s="170">
        <f t="shared" si="0"/>
        <v>1454.3</v>
      </c>
      <c r="N14" s="399"/>
    </row>
    <row r="15" spans="1:14" s="30" customFormat="1" ht="22.5" customHeight="1" x14ac:dyDescent="0.3">
      <c r="A15" s="507" t="s">
        <v>150</v>
      </c>
      <c r="B15" s="507"/>
      <c r="C15" s="9"/>
      <c r="D15" s="10"/>
      <c r="E15" s="9"/>
      <c r="F15" s="9"/>
      <c r="G15" s="9"/>
      <c r="H15" s="211">
        <f t="shared" ref="H15:M15" si="1">SUM(H9:H14)</f>
        <v>10777.4</v>
      </c>
      <c r="I15" s="273">
        <f t="shared" si="1"/>
        <v>11771.1</v>
      </c>
      <c r="J15" s="273">
        <f t="shared" si="1"/>
        <v>12426.7</v>
      </c>
      <c r="K15" s="273">
        <f t="shared" si="1"/>
        <v>12426.7</v>
      </c>
      <c r="L15" s="211">
        <f t="shared" si="1"/>
        <v>12426.7</v>
      </c>
      <c r="M15" s="211">
        <f t="shared" si="1"/>
        <v>59828.600000000006</v>
      </c>
      <c r="N15" s="173"/>
    </row>
    <row r="16" spans="1:14" ht="18" customHeight="1" x14ac:dyDescent="0.25">
      <c r="A16" s="138"/>
      <c r="B16" s="487" t="s">
        <v>574</v>
      </c>
      <c r="C16" s="487"/>
      <c r="D16" s="487"/>
      <c r="E16" s="487"/>
      <c r="F16" s="487"/>
      <c r="G16" s="487"/>
      <c r="H16" s="487"/>
      <c r="I16" s="487"/>
      <c r="J16" s="487"/>
      <c r="K16" s="487"/>
      <c r="L16" s="487"/>
      <c r="M16" s="487"/>
      <c r="N16" s="487"/>
    </row>
    <row r="17" spans="1:14" ht="15.75" customHeight="1" x14ac:dyDescent="0.25">
      <c r="A17" s="139"/>
      <c r="B17" s="140"/>
      <c r="C17" s="488" t="s">
        <v>140</v>
      </c>
      <c r="D17" s="488"/>
      <c r="E17" s="488"/>
      <c r="F17" s="488"/>
      <c r="G17" s="488"/>
      <c r="H17" s="141"/>
      <c r="I17" s="278"/>
      <c r="J17" s="278"/>
      <c r="K17" s="278"/>
      <c r="L17" s="160"/>
      <c r="M17" s="141"/>
      <c r="N17" s="2"/>
    </row>
    <row r="18" spans="1:14" ht="15.75" customHeight="1" x14ac:dyDescent="0.3">
      <c r="A18" s="139"/>
      <c r="B18" s="140"/>
      <c r="C18" s="488" t="s">
        <v>141</v>
      </c>
      <c r="D18" s="488"/>
      <c r="E18" s="488"/>
      <c r="F18" s="488"/>
      <c r="G18" s="488"/>
      <c r="H18" s="211">
        <f>H14+H13</f>
        <v>1554.3</v>
      </c>
      <c r="I18" s="244">
        <f>I14</f>
        <v>0</v>
      </c>
      <c r="J18" s="244">
        <f>J14</f>
        <v>0</v>
      </c>
      <c r="K18" s="244">
        <f>K14</f>
        <v>0</v>
      </c>
      <c r="L18" s="130">
        <f>L14</f>
        <v>0</v>
      </c>
      <c r="M18" s="211">
        <f>M14+M13</f>
        <v>1554.3</v>
      </c>
      <c r="N18" s="2"/>
    </row>
    <row r="19" spans="1:14" ht="15.75" customHeight="1" x14ac:dyDescent="0.3">
      <c r="A19" s="139"/>
      <c r="B19" s="142"/>
      <c r="C19" s="489" t="s">
        <v>143</v>
      </c>
      <c r="D19" s="489"/>
      <c r="E19" s="489"/>
      <c r="F19" s="489"/>
      <c r="G19" s="489"/>
      <c r="H19" s="211">
        <f>H15-H14-H13</f>
        <v>9223.1</v>
      </c>
      <c r="I19" s="273">
        <f>I15-I18</f>
        <v>11771.1</v>
      </c>
      <c r="J19" s="273">
        <f>J15-J18</f>
        <v>12426.7</v>
      </c>
      <c r="K19" s="273">
        <f>K15-K18</f>
        <v>12426.7</v>
      </c>
      <c r="L19" s="211">
        <f>L15-L18</f>
        <v>12426.7</v>
      </c>
      <c r="M19" s="211">
        <f>M15-M18</f>
        <v>58274.3</v>
      </c>
      <c r="N19" s="143"/>
    </row>
    <row r="20" spans="1:14" ht="15.75" customHeight="1" x14ac:dyDescent="0.3">
      <c r="A20" s="139"/>
      <c r="B20" s="142"/>
      <c r="C20" s="486" t="s">
        <v>396</v>
      </c>
      <c r="D20" s="486"/>
      <c r="E20" s="486"/>
      <c r="F20" s="486"/>
      <c r="G20" s="486"/>
      <c r="H20" s="211">
        <f t="shared" ref="H20:M20" si="2">SUM(H17:H19)</f>
        <v>10777.4</v>
      </c>
      <c r="I20" s="273">
        <f t="shared" si="2"/>
        <v>11771.1</v>
      </c>
      <c r="J20" s="273">
        <f t="shared" si="2"/>
        <v>12426.7</v>
      </c>
      <c r="K20" s="273">
        <f t="shared" si="2"/>
        <v>12426.7</v>
      </c>
      <c r="L20" s="211">
        <f t="shared" si="2"/>
        <v>12426.7</v>
      </c>
      <c r="M20" s="211">
        <f t="shared" si="2"/>
        <v>59828.600000000006</v>
      </c>
      <c r="N20" s="143"/>
    </row>
    <row r="21" spans="1:14" hidden="1" x14ac:dyDescent="0.25">
      <c r="A21" s="139"/>
      <c r="B21" s="142"/>
      <c r="C21" s="144"/>
      <c r="D21" s="145"/>
      <c r="E21" s="145"/>
      <c r="F21" s="145"/>
      <c r="G21" s="145"/>
      <c r="H21" s="143"/>
      <c r="I21" s="275"/>
      <c r="J21" s="275"/>
      <c r="K21" s="275"/>
      <c r="L21" s="147"/>
      <c r="M21" s="143"/>
      <c r="N21" s="143"/>
    </row>
    <row r="22" spans="1:14" ht="21.75" customHeight="1" x14ac:dyDescent="0.25">
      <c r="A22" s="139"/>
      <c r="B22" s="484" t="s">
        <v>397</v>
      </c>
      <c r="C22" s="484"/>
      <c r="D22" s="484"/>
      <c r="E22" s="484"/>
      <c r="F22" s="484"/>
      <c r="G22" s="484"/>
      <c r="H22" s="484"/>
      <c r="I22" s="484"/>
      <c r="J22" s="484"/>
      <c r="K22" s="484"/>
      <c r="L22" s="484"/>
      <c r="M22" s="484"/>
      <c r="N22" s="484"/>
    </row>
    <row r="23" spans="1:14" ht="18.75" x14ac:dyDescent="0.3">
      <c r="A23" s="139"/>
      <c r="B23" s="142"/>
      <c r="C23" s="485" t="s">
        <v>260</v>
      </c>
      <c r="D23" s="485"/>
      <c r="E23" s="485"/>
      <c r="F23" s="485"/>
      <c r="G23" s="485"/>
      <c r="H23" s="211">
        <f t="shared" ref="H23:M23" si="3">H15</f>
        <v>10777.4</v>
      </c>
      <c r="I23" s="273">
        <f t="shared" si="3"/>
        <v>11771.1</v>
      </c>
      <c r="J23" s="273">
        <f t="shared" si="3"/>
        <v>12426.7</v>
      </c>
      <c r="K23" s="273">
        <f t="shared" si="3"/>
        <v>12426.7</v>
      </c>
      <c r="L23" s="211">
        <f t="shared" si="3"/>
        <v>12426.7</v>
      </c>
      <c r="M23" s="211">
        <f t="shared" si="3"/>
        <v>59828.600000000006</v>
      </c>
      <c r="N23" s="143"/>
    </row>
    <row r="24" spans="1:14" ht="18.75" x14ac:dyDescent="0.3">
      <c r="A24" s="139"/>
      <c r="B24" s="142"/>
      <c r="C24" s="485" t="s">
        <v>398</v>
      </c>
      <c r="D24" s="485"/>
      <c r="E24" s="485"/>
      <c r="F24" s="485"/>
      <c r="G24" s="485"/>
      <c r="H24" s="211"/>
      <c r="I24" s="273"/>
      <c r="J24" s="273"/>
      <c r="K24" s="273"/>
      <c r="L24" s="211"/>
      <c r="M24" s="211"/>
      <c r="N24" s="143"/>
    </row>
    <row r="25" spans="1:14" ht="18.75" x14ac:dyDescent="0.3">
      <c r="A25" s="139"/>
      <c r="B25" s="142"/>
      <c r="C25" s="486" t="s">
        <v>396</v>
      </c>
      <c r="D25" s="486"/>
      <c r="E25" s="486"/>
      <c r="F25" s="486"/>
      <c r="G25" s="486"/>
      <c r="H25" s="211">
        <f t="shared" ref="H25:M25" si="4">SUM(H23:H24)</f>
        <v>10777.4</v>
      </c>
      <c r="I25" s="273">
        <f t="shared" si="4"/>
        <v>11771.1</v>
      </c>
      <c r="J25" s="273">
        <f t="shared" si="4"/>
        <v>12426.7</v>
      </c>
      <c r="K25" s="273">
        <f t="shared" si="4"/>
        <v>12426.7</v>
      </c>
      <c r="L25" s="211">
        <f t="shared" si="4"/>
        <v>12426.7</v>
      </c>
      <c r="M25" s="211">
        <f t="shared" si="4"/>
        <v>59828.600000000006</v>
      </c>
      <c r="N25" s="143"/>
    </row>
    <row r="26" spans="1:14" x14ac:dyDescent="0.25">
      <c r="A26" s="1"/>
      <c r="B26" s="2" t="s">
        <v>95</v>
      </c>
      <c r="C26" s="53"/>
      <c r="D26" s="162"/>
      <c r="E26" s="2"/>
      <c r="F26" s="163"/>
      <c r="G26" s="163"/>
      <c r="N26" s="2"/>
    </row>
    <row r="27" spans="1:14" x14ac:dyDescent="0.25">
      <c r="A27" s="139"/>
      <c r="B27" s="149"/>
      <c r="C27" s="150"/>
      <c r="D27" s="150"/>
      <c r="E27" s="150"/>
      <c r="F27" s="150"/>
      <c r="G27" s="150"/>
    </row>
    <row r="28" spans="1:14" x14ac:dyDescent="0.25">
      <c r="A28" s="139"/>
      <c r="B28" s="149"/>
      <c r="C28" s="150"/>
      <c r="D28" s="150"/>
      <c r="E28" s="150"/>
      <c r="F28" s="150"/>
      <c r="G28" s="150"/>
    </row>
    <row r="29" spans="1:14" x14ac:dyDescent="0.25">
      <c r="A29" s="139"/>
      <c r="B29" s="149"/>
      <c r="C29" s="150"/>
      <c r="D29" s="150"/>
      <c r="E29" s="150"/>
      <c r="F29" s="150"/>
      <c r="G29" s="150"/>
    </row>
    <row r="30" spans="1:14" x14ac:dyDescent="0.25">
      <c r="A30" s="139"/>
      <c r="B30" s="149"/>
      <c r="C30" s="150"/>
      <c r="D30" s="150"/>
      <c r="E30" s="150"/>
      <c r="F30" s="150"/>
      <c r="G30" s="150"/>
    </row>
    <row r="31" spans="1:14" x14ac:dyDescent="0.25">
      <c r="A31" s="139"/>
      <c r="B31" s="149"/>
      <c r="C31" s="150"/>
      <c r="D31" s="150"/>
      <c r="E31" s="150"/>
      <c r="F31" s="150"/>
      <c r="G31" s="150"/>
    </row>
    <row r="32" spans="1:14" x14ac:dyDescent="0.25">
      <c r="A32" s="139"/>
      <c r="B32" s="149"/>
      <c r="C32" s="150"/>
      <c r="D32" s="150"/>
      <c r="E32" s="150"/>
      <c r="F32" s="150"/>
      <c r="G32" s="150"/>
    </row>
    <row r="33" spans="1:7" x14ac:dyDescent="0.25">
      <c r="A33" s="139"/>
      <c r="B33" s="149"/>
      <c r="C33" s="150"/>
      <c r="D33" s="150"/>
      <c r="E33" s="150"/>
      <c r="F33" s="150"/>
      <c r="G33" s="150"/>
    </row>
    <row r="34" spans="1:7" x14ac:dyDescent="0.25">
      <c r="A34" s="139"/>
      <c r="B34" s="149"/>
      <c r="C34" s="150"/>
      <c r="D34" s="150"/>
      <c r="E34" s="150"/>
      <c r="F34" s="150"/>
      <c r="G34" s="150"/>
    </row>
    <row r="35" spans="1:7" x14ac:dyDescent="0.25">
      <c r="A35" s="139"/>
      <c r="B35" s="149"/>
      <c r="C35" s="150"/>
      <c r="D35" s="150"/>
      <c r="E35" s="150"/>
      <c r="F35" s="150"/>
      <c r="G35" s="150"/>
    </row>
    <row r="36" spans="1:7" x14ac:dyDescent="0.25">
      <c r="A36" s="139"/>
      <c r="B36" s="149"/>
      <c r="C36" s="150"/>
      <c r="D36" s="150"/>
      <c r="E36" s="150"/>
      <c r="F36" s="150"/>
      <c r="G36" s="150"/>
    </row>
    <row r="37" spans="1:7" x14ac:dyDescent="0.25">
      <c r="A37" s="139"/>
      <c r="B37" s="149"/>
      <c r="C37" s="150"/>
      <c r="D37" s="150"/>
      <c r="E37" s="150"/>
      <c r="F37" s="150"/>
      <c r="G37" s="150"/>
    </row>
    <row r="38" spans="1:7" x14ac:dyDescent="0.25">
      <c r="A38" s="139"/>
      <c r="B38" s="149"/>
      <c r="C38" s="150"/>
      <c r="D38" s="150"/>
      <c r="E38" s="150"/>
      <c r="F38" s="150"/>
      <c r="G38" s="150"/>
    </row>
    <row r="39" spans="1:7" x14ac:dyDescent="0.25">
      <c r="A39" s="139"/>
      <c r="B39" s="149"/>
      <c r="C39" s="150"/>
      <c r="D39" s="150"/>
      <c r="E39" s="150"/>
      <c r="F39" s="150"/>
      <c r="G39" s="150"/>
    </row>
    <row r="40" spans="1:7" x14ac:dyDescent="0.25">
      <c r="A40" s="139"/>
      <c r="B40" s="149"/>
      <c r="C40" s="150"/>
      <c r="D40" s="150"/>
      <c r="E40" s="150"/>
      <c r="F40" s="150"/>
      <c r="G40" s="150"/>
    </row>
    <row r="41" spans="1:7" x14ac:dyDescent="0.25">
      <c r="A41" s="139"/>
      <c r="B41" s="149"/>
      <c r="C41" s="150"/>
      <c r="D41" s="150"/>
      <c r="E41" s="150"/>
      <c r="F41" s="150"/>
      <c r="G41" s="150"/>
    </row>
    <row r="42" spans="1:7" x14ac:dyDescent="0.25">
      <c r="A42" s="139"/>
      <c r="B42" s="149"/>
      <c r="C42" s="150"/>
      <c r="D42" s="150"/>
      <c r="E42" s="150"/>
      <c r="F42" s="150"/>
      <c r="G42" s="150"/>
    </row>
    <row r="43" spans="1:7" x14ac:dyDescent="0.25">
      <c r="A43" s="139"/>
      <c r="B43" s="149"/>
      <c r="C43" s="150"/>
      <c r="D43" s="150"/>
      <c r="E43" s="150"/>
      <c r="F43" s="150"/>
      <c r="G43" s="150"/>
    </row>
    <row r="44" spans="1:7" x14ac:dyDescent="0.25">
      <c r="A44" s="139"/>
      <c r="B44" s="149"/>
      <c r="C44" s="150"/>
      <c r="D44" s="150"/>
      <c r="E44" s="150"/>
      <c r="F44" s="150"/>
      <c r="G44" s="150"/>
    </row>
    <row r="45" spans="1:7" x14ac:dyDescent="0.25">
      <c r="A45" s="139"/>
      <c r="B45" s="149"/>
      <c r="C45" s="150"/>
      <c r="D45" s="150"/>
      <c r="E45" s="150"/>
      <c r="F45" s="150"/>
      <c r="G45" s="150"/>
    </row>
    <row r="46" spans="1:7" x14ac:dyDescent="0.25">
      <c r="A46" s="139"/>
      <c r="B46" s="149"/>
      <c r="C46" s="150"/>
      <c r="D46" s="150"/>
      <c r="E46" s="150"/>
      <c r="F46" s="150"/>
      <c r="G46" s="150"/>
    </row>
    <row r="47" spans="1:7" x14ac:dyDescent="0.25">
      <c r="A47" s="139"/>
      <c r="B47" s="149"/>
      <c r="C47" s="150"/>
      <c r="D47" s="150"/>
      <c r="E47" s="150"/>
      <c r="F47" s="150"/>
      <c r="G47" s="150"/>
    </row>
    <row r="48" spans="1:7" x14ac:dyDescent="0.25">
      <c r="A48" s="139"/>
      <c r="B48" s="149"/>
      <c r="C48" s="150"/>
      <c r="D48" s="150"/>
      <c r="E48" s="150"/>
      <c r="F48" s="150"/>
      <c r="G48" s="150"/>
    </row>
    <row r="49" spans="1:7" x14ac:dyDescent="0.25">
      <c r="A49" s="139"/>
      <c r="B49" s="149"/>
      <c r="C49" s="150"/>
      <c r="D49" s="150"/>
      <c r="E49" s="150"/>
      <c r="F49" s="150"/>
      <c r="G49" s="150"/>
    </row>
    <row r="50" spans="1:7" x14ac:dyDescent="0.25">
      <c r="A50" s="139"/>
      <c r="B50" s="149"/>
      <c r="C50" s="150"/>
      <c r="D50" s="150"/>
      <c r="E50" s="150"/>
      <c r="F50" s="150"/>
      <c r="G50" s="150"/>
    </row>
    <row r="51" spans="1:7" x14ac:dyDescent="0.25">
      <c r="A51" s="139"/>
      <c r="B51" s="149"/>
      <c r="C51" s="150"/>
      <c r="D51" s="150"/>
      <c r="E51" s="150"/>
      <c r="F51" s="150"/>
      <c r="G51" s="150"/>
    </row>
    <row r="52" spans="1:7" x14ac:dyDescent="0.25">
      <c r="A52" s="139"/>
      <c r="B52" s="149"/>
      <c r="C52" s="150"/>
      <c r="D52" s="150"/>
      <c r="E52" s="150"/>
      <c r="F52" s="150"/>
      <c r="G52" s="150"/>
    </row>
  </sheetData>
  <mergeCells count="28">
    <mergeCell ref="B22:N22"/>
    <mergeCell ref="C23:G23"/>
    <mergeCell ref="C24:G24"/>
    <mergeCell ref="C25:G25"/>
    <mergeCell ref="B16:N16"/>
    <mergeCell ref="C17:G17"/>
    <mergeCell ref="C18:G18"/>
    <mergeCell ref="C19:G19"/>
    <mergeCell ref="C20:G20"/>
    <mergeCell ref="A7:N7"/>
    <mergeCell ref="A8:N8"/>
    <mergeCell ref="N10:N11"/>
    <mergeCell ref="N12:N14"/>
    <mergeCell ref="A15:B15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55138888888888904" header="0.51180555555555496" footer="0.51180555555555496"/>
  <pageSetup paperSize="9" scale="46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74">
        <v>0</v>
      </c>
      <c r="B1" s="175">
        <v>233670.1</v>
      </c>
      <c r="C1" s="176">
        <v>233670.1</v>
      </c>
      <c r="D1" s="176">
        <f t="shared" ref="D1:D5" si="0">B1-C1</f>
        <v>0</v>
      </c>
    </row>
    <row r="2" spans="1:5" ht="18.75" x14ac:dyDescent="0.2">
      <c r="A2" s="177">
        <v>302.3</v>
      </c>
      <c r="B2" s="178">
        <v>243925.7</v>
      </c>
      <c r="C2" s="176">
        <v>244228</v>
      </c>
      <c r="D2" s="176">
        <f t="shared" si="0"/>
        <v>-302.29999999998836</v>
      </c>
    </row>
    <row r="3" spans="1:5" ht="18.75" x14ac:dyDescent="0.2">
      <c r="A3" s="178">
        <v>-3201</v>
      </c>
      <c r="B3" s="178">
        <v>248802.8</v>
      </c>
      <c r="C3" s="176">
        <v>245601.8</v>
      </c>
      <c r="D3" s="176">
        <f t="shared" si="0"/>
        <v>3201</v>
      </c>
    </row>
    <row r="4" spans="1:5" ht="18.75" x14ac:dyDescent="0.2">
      <c r="A4" s="178">
        <v>1104.7</v>
      </c>
      <c r="B4" s="178">
        <v>241280.4</v>
      </c>
      <c r="C4" s="176">
        <v>242385.1</v>
      </c>
      <c r="D4" s="176">
        <f t="shared" si="0"/>
        <v>-1104.7000000000116</v>
      </c>
    </row>
    <row r="5" spans="1:5" ht="18.75" x14ac:dyDescent="0.2">
      <c r="A5" s="177">
        <v>102.5</v>
      </c>
      <c r="B5" s="178">
        <v>240258.4</v>
      </c>
      <c r="C5" s="176">
        <v>240360.9</v>
      </c>
      <c r="D5" s="176">
        <f t="shared" si="0"/>
        <v>-102.5</v>
      </c>
    </row>
    <row r="6" spans="1:5" x14ac:dyDescent="0.2">
      <c r="B6" s="176">
        <f>SUM(B1:B5)</f>
        <v>1207937.4000000001</v>
      </c>
      <c r="C6" s="176">
        <f>SUM(C1:C5)</f>
        <v>1206245.8999999999</v>
      </c>
      <c r="D6" s="176">
        <f>SUM(D1:D5)</f>
        <v>1691.5</v>
      </c>
      <c r="E6" s="17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W26"/>
  <sheetViews>
    <sheetView zoomScale="80" workbookViewId="0">
      <selection activeCell="P13" sqref="P13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2" width="15.42578125" style="281" customWidth="1"/>
    <col min="13" max="13" width="17" style="2" customWidth="1"/>
    <col min="14" max="14" width="16.7109375" style="2" customWidth="1"/>
    <col min="15" max="15" width="18.85546875" style="2" customWidth="1"/>
    <col min="16" max="16" width="15.42578125" style="2" customWidth="1"/>
    <col min="17" max="17" width="16.85546875" style="2" customWidth="1"/>
    <col min="18" max="257" width="9.140625" style="2"/>
  </cols>
  <sheetData>
    <row r="1" spans="1:17" ht="66.75" customHeight="1" x14ac:dyDescent="0.25">
      <c r="H1" s="49"/>
      <c r="I1" s="392" t="s">
        <v>96</v>
      </c>
      <c r="J1" s="392"/>
      <c r="K1" s="392"/>
      <c r="L1" s="392"/>
      <c r="M1" s="392"/>
    </row>
    <row r="2" spans="1:17" ht="54" customHeight="1" x14ac:dyDescent="0.25">
      <c r="A2" s="393" t="s">
        <v>97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7" ht="15" customHeight="1" x14ac:dyDescent="0.25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310"/>
      <c r="M3" s="51" t="s">
        <v>98</v>
      </c>
    </row>
    <row r="4" spans="1:17" ht="54" customHeight="1" x14ac:dyDescent="0.25">
      <c r="A4" s="50"/>
      <c r="B4" s="394" t="s">
        <v>99</v>
      </c>
      <c r="C4" s="394" t="s">
        <v>100</v>
      </c>
      <c r="D4" s="394" t="s">
        <v>101</v>
      </c>
      <c r="E4" s="394"/>
      <c r="F4" s="394"/>
      <c r="G4" s="394"/>
      <c r="H4" s="9" t="s">
        <v>102</v>
      </c>
      <c r="I4" s="9" t="s">
        <v>8</v>
      </c>
      <c r="J4" s="9" t="s">
        <v>9</v>
      </c>
      <c r="K4" s="9" t="s">
        <v>10</v>
      </c>
      <c r="L4" s="308" t="s">
        <v>11</v>
      </c>
      <c r="M4" s="394" t="s">
        <v>103</v>
      </c>
    </row>
    <row r="5" spans="1:17" s="53" customFormat="1" ht="36" customHeight="1" x14ac:dyDescent="0.2">
      <c r="A5" s="394" t="s">
        <v>104</v>
      </c>
      <c r="B5" s="394"/>
      <c r="C5" s="394"/>
      <c r="D5" s="394"/>
      <c r="E5" s="394"/>
      <c r="F5" s="394"/>
      <c r="G5" s="394"/>
      <c r="H5" s="52" t="s">
        <v>105</v>
      </c>
      <c r="I5" s="52" t="s">
        <v>106</v>
      </c>
      <c r="J5" s="52" t="s">
        <v>106</v>
      </c>
      <c r="K5" s="52" t="s">
        <v>106</v>
      </c>
      <c r="L5" s="311" t="s">
        <v>106</v>
      </c>
      <c r="M5" s="394"/>
    </row>
    <row r="6" spans="1:17" s="53" customFormat="1" ht="20.25" customHeight="1" x14ac:dyDescent="0.2">
      <c r="A6" s="394"/>
      <c r="B6" s="394"/>
      <c r="C6" s="394"/>
      <c r="D6" s="52" t="s">
        <v>107</v>
      </c>
      <c r="E6" s="52" t="s">
        <v>108</v>
      </c>
      <c r="F6" s="52" t="s">
        <v>109</v>
      </c>
      <c r="G6" s="52" t="s">
        <v>110</v>
      </c>
      <c r="H6" s="52">
        <v>2022</v>
      </c>
      <c r="I6" s="54">
        <v>2023</v>
      </c>
      <c r="J6" s="54">
        <v>2024</v>
      </c>
      <c r="K6" s="54">
        <v>2025</v>
      </c>
      <c r="L6" s="312">
        <v>2026</v>
      </c>
      <c r="M6" s="394"/>
    </row>
    <row r="7" spans="1:17" ht="48" customHeight="1" x14ac:dyDescent="0.25">
      <c r="A7" s="395" t="s">
        <v>111</v>
      </c>
      <c r="B7" s="395" t="s">
        <v>112</v>
      </c>
      <c r="C7" s="56" t="s">
        <v>113</v>
      </c>
      <c r="D7" s="13" t="s">
        <v>114</v>
      </c>
      <c r="E7" s="13" t="s">
        <v>114</v>
      </c>
      <c r="F7" s="13" t="s">
        <v>114</v>
      </c>
      <c r="G7" s="13" t="s">
        <v>114</v>
      </c>
      <c r="H7" s="57">
        <f>H11+H15+H18+H22</f>
        <v>323381.93000000005</v>
      </c>
      <c r="I7" s="57">
        <f>I11+I15+I18+I22</f>
        <v>344582.00000000012</v>
      </c>
      <c r="J7" s="57">
        <f>J11+J15+J18+J22</f>
        <v>341142.00000000017</v>
      </c>
      <c r="K7" s="57">
        <f>K11+K15+K18+K22</f>
        <v>338128.10000000015</v>
      </c>
      <c r="L7" s="313">
        <f>L11+L15+L18+L22</f>
        <v>338128.10000000015</v>
      </c>
      <c r="M7" s="57">
        <f>SUM(H7:L7)</f>
        <v>1685362.1300000006</v>
      </c>
      <c r="N7" s="58" t="b">
        <f>M7='Ресурсное обеспечение'!J6</f>
        <v>1</v>
      </c>
      <c r="O7" s="59"/>
      <c r="P7" s="59"/>
    </row>
    <row r="8" spans="1:17" x14ac:dyDescent="0.25">
      <c r="A8" s="395"/>
      <c r="B8" s="395"/>
      <c r="C8" s="56" t="s">
        <v>115</v>
      </c>
      <c r="D8" s="60"/>
      <c r="E8" s="60"/>
      <c r="F8" s="60"/>
      <c r="G8" s="60"/>
      <c r="H8" s="57"/>
      <c r="I8" s="57"/>
      <c r="J8" s="57"/>
      <c r="K8" s="57"/>
      <c r="L8" s="313"/>
      <c r="M8" s="57">
        <f t="shared" ref="M8" si="0">SUM(I8:L8)</f>
        <v>0</v>
      </c>
      <c r="N8" s="58" t="b">
        <f>M8='Ресурсное обеспечение'!J7</f>
        <v>1</v>
      </c>
      <c r="O8" s="61">
        <f>I7-'Ресурсное обеспечение'!F6</f>
        <v>0</v>
      </c>
      <c r="P8" s="61">
        <f>J7-'Ресурсное обеспечение'!G6</f>
        <v>0</v>
      </c>
      <c r="Q8" s="61">
        <f>K7-'Ресурсное обеспечение'!H6</f>
        <v>0</v>
      </c>
    </row>
    <row r="9" spans="1:17" ht="43.5" customHeight="1" x14ac:dyDescent="0.25">
      <c r="A9" s="395"/>
      <c r="B9" s="395"/>
      <c r="C9" s="52" t="s">
        <v>116</v>
      </c>
      <c r="D9" s="11" t="s">
        <v>117</v>
      </c>
      <c r="E9" s="13" t="s">
        <v>114</v>
      </c>
      <c r="F9" s="13" t="s">
        <v>114</v>
      </c>
      <c r="G9" s="13" t="s">
        <v>114</v>
      </c>
      <c r="H9" s="57">
        <f>H13+H17+H20+H24</f>
        <v>320294.73000000004</v>
      </c>
      <c r="I9" s="57">
        <f>I13+I17+I20+I24</f>
        <v>331542.10000000009</v>
      </c>
      <c r="J9" s="57">
        <f>J13+J17+J20+J24</f>
        <v>330109.9000000002</v>
      </c>
      <c r="K9" s="57">
        <f>K13+K17+K20+K24</f>
        <v>327096.00000000017</v>
      </c>
      <c r="L9" s="313">
        <f>L13+L17+L20+L24</f>
        <v>327096.00000000017</v>
      </c>
      <c r="M9" s="57">
        <f>SUM(H9:L9)</f>
        <v>1636138.7300000007</v>
      </c>
      <c r="N9" s="58"/>
    </row>
    <row r="10" spans="1:17" ht="43.5" customHeight="1" x14ac:dyDescent="0.25">
      <c r="A10" s="395"/>
      <c r="B10" s="395"/>
      <c r="C10" s="52" t="s">
        <v>118</v>
      </c>
      <c r="D10" s="11" t="s">
        <v>119</v>
      </c>
      <c r="E10" s="13" t="s">
        <v>114</v>
      </c>
      <c r="F10" s="13" t="s">
        <v>114</v>
      </c>
      <c r="G10" s="13" t="s">
        <v>114</v>
      </c>
      <c r="H10" s="57">
        <f>H14+H21</f>
        <v>3087.2</v>
      </c>
      <c r="I10" s="57">
        <f>I14+I21</f>
        <v>13039.9</v>
      </c>
      <c r="J10" s="57">
        <f>J14+J21</f>
        <v>11032.1</v>
      </c>
      <c r="K10" s="57">
        <f>K14+K21</f>
        <v>11032.1</v>
      </c>
      <c r="L10" s="313">
        <f>L14+L21</f>
        <v>11032.1</v>
      </c>
      <c r="M10" s="57">
        <f t="shared" ref="M10:M11" si="1">SUM(H10:L10)</f>
        <v>49223.399999999994</v>
      </c>
      <c r="N10" s="58"/>
    </row>
    <row r="11" spans="1:17" ht="25.5" customHeight="1" x14ac:dyDescent="0.25">
      <c r="A11" s="396" t="s">
        <v>120</v>
      </c>
      <c r="B11" s="396" t="s">
        <v>121</v>
      </c>
      <c r="C11" s="56" t="s">
        <v>113</v>
      </c>
      <c r="D11" s="13" t="s">
        <v>114</v>
      </c>
      <c r="E11" s="13" t="s">
        <v>114</v>
      </c>
      <c r="F11" s="13" t="s">
        <v>114</v>
      </c>
      <c r="G11" s="13" t="s">
        <v>114</v>
      </c>
      <c r="H11" s="57">
        <f t="shared" ref="H11" si="2">H13+H14</f>
        <v>307408.83</v>
      </c>
      <c r="I11" s="57">
        <f>I13+I14</f>
        <v>317411.20000000013</v>
      </c>
      <c r="J11" s="57">
        <f>J13+J14</f>
        <v>315249.50000000017</v>
      </c>
      <c r="K11" s="57">
        <f>K13+K14</f>
        <v>312235.60000000015</v>
      </c>
      <c r="L11" s="313">
        <f>L13+L14</f>
        <v>312235.60000000015</v>
      </c>
      <c r="M11" s="57">
        <f t="shared" si="1"/>
        <v>1564540.7300000004</v>
      </c>
      <c r="N11" s="58"/>
      <c r="O11" s="59"/>
    </row>
    <row r="12" spans="1:17" x14ac:dyDescent="0.25">
      <c r="A12" s="396"/>
      <c r="B12" s="396"/>
      <c r="C12" s="56" t="s">
        <v>115</v>
      </c>
      <c r="D12" s="60"/>
      <c r="E12" s="60"/>
      <c r="F12" s="60"/>
      <c r="G12" s="60"/>
      <c r="H12" s="57"/>
      <c r="I12" s="57"/>
      <c r="J12" s="57"/>
      <c r="K12" s="57"/>
      <c r="L12" s="313"/>
      <c r="M12" s="57">
        <f t="shared" ref="M12:M23" si="3">SUM(I12:L12)</f>
        <v>0</v>
      </c>
      <c r="N12" s="58"/>
      <c r="O12" s="59"/>
    </row>
    <row r="13" spans="1:17" ht="43.5" customHeight="1" x14ac:dyDescent="0.25">
      <c r="A13" s="396"/>
      <c r="B13" s="396"/>
      <c r="C13" s="52" t="s">
        <v>116</v>
      </c>
      <c r="D13" s="11" t="s">
        <v>117</v>
      </c>
      <c r="E13" s="13" t="s">
        <v>114</v>
      </c>
      <c r="F13" s="13" t="s">
        <v>114</v>
      </c>
      <c r="G13" s="13" t="s">
        <v>114</v>
      </c>
      <c r="H13" s="57">
        <f>'Мероприятия подпрограммы 1'!H87</f>
        <v>307408.83</v>
      </c>
      <c r="I13" s="57">
        <f>'Мероприятия подпрограммы 1'!J96</f>
        <v>317411.20000000013</v>
      </c>
      <c r="J13" s="57">
        <f>'Мероприятия подпрограммы 1'!K96</f>
        <v>315249.50000000017</v>
      </c>
      <c r="K13" s="57">
        <f>'Мероприятия подпрограммы 1'!L96</f>
        <v>312235.60000000015</v>
      </c>
      <c r="L13" s="313">
        <f>'Мероприятия подпрограммы 1'!M96</f>
        <v>312235.60000000015</v>
      </c>
      <c r="M13" s="57">
        <f>SUM(H13:L13)</f>
        <v>1564540.7300000004</v>
      </c>
      <c r="N13" s="58"/>
      <c r="O13" s="59"/>
    </row>
    <row r="14" spans="1:17" ht="43.5" customHeight="1" x14ac:dyDescent="0.25">
      <c r="A14" s="396"/>
      <c r="B14" s="396"/>
      <c r="C14" s="52" t="s">
        <v>118</v>
      </c>
      <c r="D14" s="10" t="s">
        <v>119</v>
      </c>
      <c r="E14" s="13" t="s">
        <v>114</v>
      </c>
      <c r="F14" s="13" t="s">
        <v>114</v>
      </c>
      <c r="G14" s="13" t="s">
        <v>114</v>
      </c>
      <c r="H14" s="57">
        <f>'Мероприятия подпрограммы 1'!I97</f>
        <v>0</v>
      </c>
      <c r="I14" s="57">
        <f>'Мероприятия подпрограммы 1'!J97</f>
        <v>0</v>
      </c>
      <c r="J14" s="57"/>
      <c r="K14" s="57"/>
      <c r="L14" s="313"/>
      <c r="M14" s="57">
        <f t="shared" si="3"/>
        <v>0</v>
      </c>
      <c r="N14" s="58"/>
      <c r="O14" s="59"/>
    </row>
    <row r="15" spans="1:17" ht="25.5" customHeight="1" x14ac:dyDescent="0.25">
      <c r="A15" s="396" t="s">
        <v>122</v>
      </c>
      <c r="B15" s="396" t="s">
        <v>123</v>
      </c>
      <c r="C15" s="56" t="s">
        <v>113</v>
      </c>
      <c r="D15" s="13" t="s">
        <v>114</v>
      </c>
      <c r="E15" s="13" t="s">
        <v>114</v>
      </c>
      <c r="F15" s="13" t="s">
        <v>114</v>
      </c>
      <c r="G15" s="13" t="s">
        <v>114</v>
      </c>
      <c r="H15" s="57">
        <f>H17</f>
        <v>131.4</v>
      </c>
      <c r="I15" s="57">
        <f>I17</f>
        <v>190</v>
      </c>
      <c r="J15" s="57">
        <f>J17</f>
        <v>210</v>
      </c>
      <c r="K15" s="57">
        <f>K17</f>
        <v>210</v>
      </c>
      <c r="L15" s="313">
        <f>L17</f>
        <v>210</v>
      </c>
      <c r="M15" s="57">
        <f>SUM(H15:L15)</f>
        <v>951.4</v>
      </c>
      <c r="N15" s="58"/>
      <c r="O15" s="59"/>
    </row>
    <row r="16" spans="1:17" x14ac:dyDescent="0.25">
      <c r="A16" s="396"/>
      <c r="B16" s="396"/>
      <c r="C16" s="56" t="s">
        <v>115</v>
      </c>
      <c r="D16" s="60"/>
      <c r="E16" s="60"/>
      <c r="F16" s="60"/>
      <c r="G16" s="60"/>
      <c r="H16" s="57"/>
      <c r="I16" s="57"/>
      <c r="J16" s="57"/>
      <c r="K16" s="57"/>
      <c r="L16" s="313"/>
      <c r="M16" s="57">
        <f t="shared" si="3"/>
        <v>0</v>
      </c>
      <c r="N16" s="58"/>
      <c r="O16" s="59"/>
    </row>
    <row r="17" spans="1:15" ht="45" customHeight="1" x14ac:dyDescent="0.25">
      <c r="A17" s="396"/>
      <c r="B17" s="396"/>
      <c r="C17" s="52" t="s">
        <v>116</v>
      </c>
      <c r="D17" s="11" t="s">
        <v>117</v>
      </c>
      <c r="E17" s="13" t="s">
        <v>114</v>
      </c>
      <c r="F17" s="13" t="s">
        <v>114</v>
      </c>
      <c r="G17" s="13" t="s">
        <v>114</v>
      </c>
      <c r="H17" s="57">
        <f>'!!!Мероприятия подпрограммы 2'!H14</f>
        <v>131.4</v>
      </c>
      <c r="I17" s="57">
        <f>'!!!Мероприятия подпрограммы 2'!J14</f>
        <v>190</v>
      </c>
      <c r="J17" s="57">
        <f>'!!!Мероприятия подпрограммы 2'!K14</f>
        <v>210</v>
      </c>
      <c r="K17" s="57">
        <f>'!!!Мероприятия подпрограммы 2'!L14</f>
        <v>210</v>
      </c>
      <c r="L17" s="313">
        <f>'!!!Мероприятия подпрограммы 2'!M14</f>
        <v>210</v>
      </c>
      <c r="M17" s="57">
        <f>SUM(H17:L17)</f>
        <v>951.4</v>
      </c>
      <c r="N17" s="58"/>
      <c r="O17" s="59"/>
    </row>
    <row r="18" spans="1:15" ht="25.5" customHeight="1" x14ac:dyDescent="0.25">
      <c r="A18" s="396" t="s">
        <v>124</v>
      </c>
      <c r="B18" s="396" t="s">
        <v>125</v>
      </c>
      <c r="C18" s="56" t="s">
        <v>113</v>
      </c>
      <c r="D18" s="13" t="s">
        <v>114</v>
      </c>
      <c r="E18" s="13" t="s">
        <v>114</v>
      </c>
      <c r="F18" s="13" t="s">
        <v>114</v>
      </c>
      <c r="G18" s="13" t="s">
        <v>114</v>
      </c>
      <c r="H18" s="57">
        <f>SUM(H20:H21)</f>
        <v>5064.2999999999993</v>
      </c>
      <c r="I18" s="220">
        <f>SUM(I20:I21)</f>
        <v>15209.7</v>
      </c>
      <c r="J18" s="57">
        <f>SUM(J20:J21)</f>
        <v>13255.8</v>
      </c>
      <c r="K18" s="57">
        <f>SUM(K20:K21)</f>
        <v>13255.8</v>
      </c>
      <c r="L18" s="313">
        <f>SUM(L20:L21)</f>
        <v>13255.8</v>
      </c>
      <c r="M18" s="57">
        <f>SUM(H18:L18)</f>
        <v>60041.400000000009</v>
      </c>
      <c r="N18" s="58"/>
      <c r="O18" s="59"/>
    </row>
    <row r="19" spans="1:15" x14ac:dyDescent="0.25">
      <c r="A19" s="396"/>
      <c r="B19" s="396"/>
      <c r="C19" s="56" t="s">
        <v>115</v>
      </c>
      <c r="D19" s="60"/>
      <c r="E19" s="60"/>
      <c r="F19" s="60"/>
      <c r="G19" s="60"/>
      <c r="H19" s="57"/>
      <c r="I19" s="57"/>
      <c r="J19" s="57"/>
      <c r="K19" s="57"/>
      <c r="L19" s="313"/>
      <c r="M19" s="57">
        <f t="shared" si="3"/>
        <v>0</v>
      </c>
      <c r="N19" s="58"/>
      <c r="O19" s="59"/>
    </row>
    <row r="20" spans="1:15" ht="39.75" customHeight="1" x14ac:dyDescent="0.25">
      <c r="A20" s="396"/>
      <c r="B20" s="396"/>
      <c r="C20" s="52" t="s">
        <v>116</v>
      </c>
      <c r="D20" s="13">
        <v>137</v>
      </c>
      <c r="E20" s="13" t="s">
        <v>114</v>
      </c>
      <c r="F20" s="13" t="s">
        <v>114</v>
      </c>
      <c r="G20" s="13" t="s">
        <v>114</v>
      </c>
      <c r="H20" s="57">
        <f>'!!!Мероприятия подпрограммы 3'!H26</f>
        <v>1977.1</v>
      </c>
      <c r="I20" s="57">
        <f>'!!!Мероприятия подпрограммы 3'!I26</f>
        <v>2169.8000000000002</v>
      </c>
      <c r="J20" s="57">
        <f>'!!!Мероприятия подпрограммы 3'!J26</f>
        <v>2223.6999999999998</v>
      </c>
      <c r="K20" s="57">
        <f>'!!!Мероприятия подпрограммы 3'!K26</f>
        <v>2223.6999999999998</v>
      </c>
      <c r="L20" s="313">
        <f>'!!!Мероприятия подпрограммы 3'!L26</f>
        <v>2223.6999999999998</v>
      </c>
      <c r="M20" s="57">
        <f>SUM(H20:L20)</f>
        <v>10818</v>
      </c>
      <c r="N20" s="58"/>
      <c r="O20" s="59"/>
    </row>
    <row r="21" spans="1:15" ht="39.75" customHeight="1" x14ac:dyDescent="0.25">
      <c r="A21" s="396"/>
      <c r="B21" s="396"/>
      <c r="C21" s="52" t="s">
        <v>118</v>
      </c>
      <c r="D21" s="11" t="s">
        <v>119</v>
      </c>
      <c r="E21" s="13" t="s">
        <v>114</v>
      </c>
      <c r="F21" s="13" t="s">
        <v>114</v>
      </c>
      <c r="G21" s="13" t="s">
        <v>114</v>
      </c>
      <c r="H21" s="57">
        <f>'!!!Мероприятия подпрограммы 3'!H27</f>
        <v>3087.2</v>
      </c>
      <c r="I21" s="57">
        <f>'!!!Мероприятия подпрограммы 3'!I27</f>
        <v>13039.9</v>
      </c>
      <c r="J21" s="57">
        <f>'!!!Мероприятия подпрограммы 3'!J27</f>
        <v>11032.1</v>
      </c>
      <c r="K21" s="57">
        <f>'!!!Мероприятия подпрограммы 3'!K27</f>
        <v>11032.1</v>
      </c>
      <c r="L21" s="313">
        <f>'!!!Мероприятия подпрограммы 3'!L27</f>
        <v>11032.1</v>
      </c>
      <c r="M21" s="57">
        <f t="shared" ref="M21:M22" si="4">SUM(H21:L21)</f>
        <v>49223.399999999994</v>
      </c>
      <c r="N21" s="58"/>
      <c r="O21" s="59"/>
    </row>
    <row r="22" spans="1:15" ht="25.5" customHeight="1" x14ac:dyDescent="0.25">
      <c r="A22" s="396" t="s">
        <v>126</v>
      </c>
      <c r="B22" s="396" t="s">
        <v>127</v>
      </c>
      <c r="C22" s="56" t="s">
        <v>113</v>
      </c>
      <c r="D22" s="13" t="s">
        <v>114</v>
      </c>
      <c r="E22" s="13" t="s">
        <v>114</v>
      </c>
      <c r="F22" s="13" t="s">
        <v>114</v>
      </c>
      <c r="G22" s="13" t="s">
        <v>114</v>
      </c>
      <c r="H22" s="57">
        <f>'!!!Мероприятия подпрограммы 4'!H15</f>
        <v>10777.4</v>
      </c>
      <c r="I22" s="57">
        <f>'!!!Мероприятия подпрограммы 4'!I15</f>
        <v>11771.1</v>
      </c>
      <c r="J22" s="57">
        <f>'!!!Мероприятия подпрограммы 4'!J15</f>
        <v>12426.7</v>
      </c>
      <c r="K22" s="57">
        <f>'!!!Мероприятия подпрограммы 4'!K15</f>
        <v>12426.7</v>
      </c>
      <c r="L22" s="313">
        <f>'!!!Мероприятия подпрограммы 4'!L15</f>
        <v>12426.7</v>
      </c>
      <c r="M22" s="57">
        <f t="shared" si="4"/>
        <v>59828.599999999991</v>
      </c>
      <c r="N22" s="58"/>
      <c r="O22" s="59"/>
    </row>
    <row r="23" spans="1:15" x14ac:dyDescent="0.25">
      <c r="A23" s="396"/>
      <c r="B23" s="396"/>
      <c r="C23" s="56" t="s">
        <v>115</v>
      </c>
      <c r="D23" s="60"/>
      <c r="E23" s="60"/>
      <c r="F23" s="60"/>
      <c r="G23" s="60"/>
      <c r="H23" s="57"/>
      <c r="I23" s="57"/>
      <c r="J23" s="57"/>
      <c r="K23" s="57"/>
      <c r="L23" s="313"/>
      <c r="M23" s="57">
        <f t="shared" si="3"/>
        <v>0</v>
      </c>
      <c r="N23" s="58"/>
    </row>
    <row r="24" spans="1:15" ht="43.5" customHeight="1" x14ac:dyDescent="0.25">
      <c r="A24" s="396"/>
      <c r="B24" s="396"/>
      <c r="C24" s="52" t="s">
        <v>128</v>
      </c>
      <c r="D24" s="11" t="s">
        <v>117</v>
      </c>
      <c r="E24" s="13" t="s">
        <v>114</v>
      </c>
      <c r="F24" s="13" t="s">
        <v>114</v>
      </c>
      <c r="G24" s="13" t="s">
        <v>114</v>
      </c>
      <c r="H24" s="57">
        <f>'!!!Мероприятия подпрограммы 4'!H15</f>
        <v>10777.4</v>
      </c>
      <c r="I24" s="57">
        <f>'!!!Мероприятия подпрограммы 4'!I15</f>
        <v>11771.1</v>
      </c>
      <c r="J24" s="57">
        <f>'!!!Мероприятия подпрограммы 4'!J15</f>
        <v>12426.7</v>
      </c>
      <c r="K24" s="57">
        <f>'!!!Мероприятия подпрограммы 4'!K15</f>
        <v>12426.7</v>
      </c>
      <c r="L24" s="313">
        <f>'!!!Мероприятия подпрограммы 4'!L15</f>
        <v>12426.7</v>
      </c>
      <c r="M24" s="57">
        <f>SUM(H24:L24)</f>
        <v>59828.599999999991</v>
      </c>
      <c r="N24" s="58"/>
    </row>
    <row r="25" spans="1:15" ht="30.75" customHeight="1" x14ac:dyDescent="0.25">
      <c r="A25" s="2" t="s">
        <v>95</v>
      </c>
      <c r="C25" s="48"/>
      <c r="D25" s="397"/>
      <c r="E25" s="397"/>
      <c r="F25" s="397"/>
      <c r="G25" s="397"/>
    </row>
    <row r="26" spans="1:15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M1"/>
    <mergeCell ref="A2:M2"/>
    <mergeCell ref="B4:B6"/>
    <mergeCell ref="C4:C6"/>
    <mergeCell ref="D4:G5"/>
    <mergeCell ref="M4:M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4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W146"/>
  <sheetViews>
    <sheetView zoomScale="70" workbookViewId="0">
      <selection activeCell="M33" sqref="M32:M33"/>
    </sheetView>
  </sheetViews>
  <sheetFormatPr defaultColWidth="9.140625" defaultRowHeight="15" x14ac:dyDescent="0.2"/>
  <cols>
    <col min="1" max="1" width="24.5703125" style="62" customWidth="1"/>
    <col min="2" max="2" width="55.5703125" style="62" customWidth="1"/>
    <col min="3" max="3" width="40" style="62" customWidth="1"/>
    <col min="4" max="4" width="16.28515625" style="62" customWidth="1"/>
    <col min="5" max="5" width="16" style="62" hidden="1" customWidth="1"/>
    <col min="6" max="8" width="16" style="62" customWidth="1"/>
    <col min="9" max="9" width="16" style="318" customWidth="1"/>
    <col min="10" max="10" width="16" style="62" customWidth="1"/>
    <col min="11" max="11" width="18.7109375" style="62" customWidth="1"/>
    <col min="12" max="257" width="9.140625" style="62"/>
  </cols>
  <sheetData>
    <row r="1" spans="1:12" ht="55.5" customHeight="1" x14ac:dyDescent="0.25">
      <c r="C1" s="2"/>
      <c r="D1" s="2"/>
      <c r="E1" s="49"/>
      <c r="F1" s="392" t="s">
        <v>129</v>
      </c>
      <c r="G1" s="392"/>
      <c r="H1" s="392"/>
      <c r="I1" s="392"/>
      <c r="J1" s="392"/>
    </row>
    <row r="2" spans="1:12" ht="49.5" customHeight="1" x14ac:dyDescent="0.2">
      <c r="A2" s="398" t="s">
        <v>130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2" s="62" customFormat="1" ht="16.5" customHeight="1" x14ac:dyDescent="0.2">
      <c r="A3" s="51"/>
      <c r="B3" s="51"/>
      <c r="C3" s="51"/>
      <c r="D3" s="51"/>
      <c r="E3" s="51"/>
      <c r="F3" s="51"/>
      <c r="G3" s="51"/>
      <c r="H3" s="51"/>
      <c r="I3" s="310"/>
      <c r="J3" s="51" t="s">
        <v>98</v>
      </c>
    </row>
    <row r="4" spans="1:12" ht="57" customHeight="1" x14ac:dyDescent="0.2">
      <c r="A4" s="399" t="s">
        <v>131</v>
      </c>
      <c r="B4" s="399" t="s">
        <v>132</v>
      </c>
      <c r="C4" s="400" t="s">
        <v>133</v>
      </c>
      <c r="D4" s="9" t="s">
        <v>102</v>
      </c>
      <c r="E4" s="9" t="s">
        <v>8</v>
      </c>
      <c r="F4" s="9" t="s">
        <v>8</v>
      </c>
      <c r="G4" s="9" t="str">
        <f>'Распределение расходов'!J4</f>
        <v>Очередной финансовый год</v>
      </c>
      <c r="H4" s="9" t="s">
        <v>134</v>
      </c>
      <c r="I4" s="308" t="s">
        <v>135</v>
      </c>
      <c r="J4" s="399" t="s">
        <v>103</v>
      </c>
    </row>
    <row r="5" spans="1:12" ht="36" customHeight="1" x14ac:dyDescent="0.2">
      <c r="A5" s="399"/>
      <c r="B5" s="399"/>
      <c r="C5" s="400"/>
      <c r="D5" s="63">
        <v>2022</v>
      </c>
      <c r="E5" s="63">
        <v>2023</v>
      </c>
      <c r="F5" s="63">
        <v>2023</v>
      </c>
      <c r="G5" s="63">
        <v>2024</v>
      </c>
      <c r="H5" s="63">
        <v>2025</v>
      </c>
      <c r="I5" s="314">
        <v>2026</v>
      </c>
      <c r="J5" s="399"/>
    </row>
    <row r="6" spans="1:12" ht="15.75" customHeight="1" x14ac:dyDescent="0.2">
      <c r="A6" s="399" t="s">
        <v>136</v>
      </c>
      <c r="B6" s="399" t="s">
        <v>137</v>
      </c>
      <c r="C6" s="64" t="s">
        <v>138</v>
      </c>
      <c r="D6" s="65">
        <f t="shared" ref="D6:E6" si="0">D9+D11+D8</f>
        <v>323381.93</v>
      </c>
      <c r="E6" s="65">
        <f t="shared" si="0"/>
        <v>15841.7</v>
      </c>
      <c r="F6" s="65">
        <f>F9+F11+F8</f>
        <v>344582.00000000012</v>
      </c>
      <c r="G6" s="65">
        <f>G9+G11+G8</f>
        <v>341142.00000000017</v>
      </c>
      <c r="H6" s="65">
        <f>H9+H11+H8</f>
        <v>338128.10000000009</v>
      </c>
      <c r="I6" s="315">
        <f>I9+I11+I8</f>
        <v>338128.10000000009</v>
      </c>
      <c r="J6" s="65">
        <f>F6+G6+H6+I6+D6</f>
        <v>1685362.1300000004</v>
      </c>
      <c r="K6" s="66" t="b">
        <f>J6='Распределение расходов'!M7</f>
        <v>1</v>
      </c>
      <c r="L6" s="191"/>
    </row>
    <row r="7" spans="1:12" ht="15.75" x14ac:dyDescent="0.25">
      <c r="A7" s="399"/>
      <c r="B7" s="399"/>
      <c r="C7" s="20" t="s">
        <v>139</v>
      </c>
      <c r="D7" s="67"/>
      <c r="E7" s="67"/>
      <c r="F7" s="67"/>
      <c r="G7" s="67"/>
      <c r="H7" s="67"/>
      <c r="I7" s="316"/>
      <c r="J7" s="65">
        <f t="shared" ref="J7:J40" si="1">F7+G7+H7+I7+D7</f>
        <v>0</v>
      </c>
      <c r="K7" s="66"/>
    </row>
    <row r="8" spans="1:12" ht="15.75" customHeight="1" x14ac:dyDescent="0.2">
      <c r="A8" s="399"/>
      <c r="B8" s="399"/>
      <c r="C8" s="68" t="s">
        <v>140</v>
      </c>
      <c r="D8" s="65">
        <f t="shared" ref="D8:E8" si="2">D29+D15</f>
        <v>16628</v>
      </c>
      <c r="E8" s="65">
        <f t="shared" si="2"/>
        <v>0</v>
      </c>
      <c r="F8" s="65">
        <f>F29+F15</f>
        <v>15046</v>
      </c>
      <c r="G8" s="65">
        <f>G29+G15</f>
        <v>4265</v>
      </c>
      <c r="H8" s="65">
        <f>H29+H15</f>
        <v>1251.0999999999999</v>
      </c>
      <c r="I8" s="315">
        <f>I29+I15</f>
        <v>1251.0999999999999</v>
      </c>
      <c r="J8" s="65">
        <f t="shared" si="1"/>
        <v>38441.199999999997</v>
      </c>
      <c r="K8" s="66"/>
    </row>
    <row r="9" spans="1:12" ht="15.75" x14ac:dyDescent="0.2">
      <c r="A9" s="399"/>
      <c r="B9" s="399"/>
      <c r="C9" s="68" t="s">
        <v>141</v>
      </c>
      <c r="D9" s="65">
        <f t="shared" ref="D9:E9" si="3">D16+D23+D30+D37</f>
        <v>211136.5</v>
      </c>
      <c r="E9" s="65">
        <f t="shared" si="3"/>
        <v>5513.8</v>
      </c>
      <c r="F9" s="65">
        <f>F16+F23+F30+F37</f>
        <v>220941.10000000015</v>
      </c>
      <c r="G9" s="65">
        <f>G16+G23+G30+G37</f>
        <v>215646.0000000002</v>
      </c>
      <c r="H9" s="65">
        <f>H16+H23+H30+H37</f>
        <v>215646.00000000017</v>
      </c>
      <c r="I9" s="315">
        <f>I16+I23+I30+I37</f>
        <v>215646.00000000017</v>
      </c>
      <c r="J9" s="65">
        <f t="shared" si="1"/>
        <v>1079015.6000000008</v>
      </c>
      <c r="K9" s="66"/>
    </row>
    <row r="10" spans="1:12" ht="15" customHeight="1" x14ac:dyDescent="0.2">
      <c r="A10" s="399"/>
      <c r="B10" s="399"/>
      <c r="C10" s="68" t="s">
        <v>142</v>
      </c>
      <c r="D10" s="65"/>
      <c r="E10" s="65"/>
      <c r="F10" s="65"/>
      <c r="G10" s="65"/>
      <c r="H10" s="65"/>
      <c r="I10" s="315"/>
      <c r="J10" s="65">
        <f t="shared" si="1"/>
        <v>0</v>
      </c>
      <c r="K10" s="66"/>
    </row>
    <row r="11" spans="1:12" ht="15.75" x14ac:dyDescent="0.2">
      <c r="A11" s="399"/>
      <c r="B11" s="399"/>
      <c r="C11" s="68" t="s">
        <v>143</v>
      </c>
      <c r="D11" s="65">
        <f t="shared" ref="D11:E11" si="4">D25+D32+D39+D18</f>
        <v>95617.430000000008</v>
      </c>
      <c r="E11" s="65">
        <f t="shared" si="4"/>
        <v>10327.9</v>
      </c>
      <c r="F11" s="65">
        <f>F25+F32+F39+F18</f>
        <v>108594.89999999998</v>
      </c>
      <c r="G11" s="65">
        <f>G25+G32+G39+G18</f>
        <v>121230.99999999996</v>
      </c>
      <c r="H11" s="65">
        <f>H25+H32+H39+H18</f>
        <v>121230.99999999996</v>
      </c>
      <c r="I11" s="315">
        <f>I25+I32+I39+I18</f>
        <v>121230.99999999996</v>
      </c>
      <c r="J11" s="65">
        <f t="shared" si="1"/>
        <v>567905.32999999984</v>
      </c>
      <c r="K11" s="66"/>
    </row>
    <row r="12" spans="1:12" ht="15.75" x14ac:dyDescent="0.2">
      <c r="A12" s="399"/>
      <c r="B12" s="399"/>
      <c r="C12" s="68" t="s">
        <v>144</v>
      </c>
      <c r="D12" s="65"/>
      <c r="E12" s="65"/>
      <c r="F12" s="65"/>
      <c r="G12" s="65"/>
      <c r="H12" s="65"/>
      <c r="I12" s="315"/>
      <c r="J12" s="65">
        <f t="shared" si="1"/>
        <v>0</v>
      </c>
      <c r="K12" s="66"/>
    </row>
    <row r="13" spans="1:12" ht="15.75" customHeight="1" x14ac:dyDescent="0.2">
      <c r="A13" s="399" t="s">
        <v>145</v>
      </c>
      <c r="B13" s="399" t="s">
        <v>146</v>
      </c>
      <c r="C13" s="64" t="s">
        <v>138</v>
      </c>
      <c r="D13" s="65">
        <f t="shared" ref="D13:E13" si="5">SUM(D14:D18)</f>
        <v>307408.83</v>
      </c>
      <c r="E13" s="65">
        <f t="shared" si="5"/>
        <v>0</v>
      </c>
      <c r="F13" s="65">
        <f>SUM(F14:F18)</f>
        <v>317411.20000000013</v>
      </c>
      <c r="G13" s="65">
        <f>SUM(G14:G18)</f>
        <v>315249.50000000017</v>
      </c>
      <c r="H13" s="65">
        <f>SUM(H14:H18)</f>
        <v>312235.60000000015</v>
      </c>
      <c r="I13" s="315">
        <f>SUM(I14:I18)</f>
        <v>312235.60000000015</v>
      </c>
      <c r="J13" s="65">
        <f t="shared" si="1"/>
        <v>1564540.7300000007</v>
      </c>
      <c r="K13" s="66"/>
    </row>
    <row r="14" spans="1:12" ht="15.75" x14ac:dyDescent="0.25">
      <c r="A14" s="399"/>
      <c r="B14" s="399"/>
      <c r="C14" s="20" t="s">
        <v>139</v>
      </c>
      <c r="D14" s="67"/>
      <c r="E14" s="67"/>
      <c r="F14" s="67"/>
      <c r="G14" s="67"/>
      <c r="H14" s="67"/>
      <c r="I14" s="316"/>
      <c r="J14" s="65">
        <f t="shared" si="1"/>
        <v>0</v>
      </c>
      <c r="K14" s="66"/>
    </row>
    <row r="15" spans="1:12" ht="15.75" x14ac:dyDescent="0.2">
      <c r="A15" s="399"/>
      <c r="B15" s="399"/>
      <c r="C15" s="68" t="s">
        <v>140</v>
      </c>
      <c r="D15" s="65">
        <f>'Мероприятия подпрограммы 1'!H89</f>
        <v>16628</v>
      </c>
      <c r="E15" s="65">
        <f>'Мероприятия подпрограммы 1'!I89</f>
        <v>0</v>
      </c>
      <c r="F15" s="65">
        <f>'Мероприятия подпрограммы 1'!J89</f>
        <v>15046</v>
      </c>
      <c r="G15" s="65">
        <f>'Мероприятия подпрограммы 1'!K89</f>
        <v>4265</v>
      </c>
      <c r="H15" s="65">
        <f>'Мероприятия подпрограммы 1'!L89</f>
        <v>1251.0999999999999</v>
      </c>
      <c r="I15" s="315">
        <f>'Мероприятия подпрограммы 1'!M89</f>
        <v>1251.0999999999999</v>
      </c>
      <c r="J15" s="65">
        <f t="shared" si="1"/>
        <v>38441.199999999997</v>
      </c>
      <c r="K15" s="66"/>
    </row>
    <row r="16" spans="1:12" ht="15.75" x14ac:dyDescent="0.2">
      <c r="A16" s="399"/>
      <c r="B16" s="399"/>
      <c r="C16" s="68" t="s">
        <v>141</v>
      </c>
      <c r="D16" s="65">
        <f>'Мероприятия подпрограммы 1'!H90</f>
        <v>205622.7</v>
      </c>
      <c r="E16" s="65">
        <f>'Мероприятия подпрограммы 1'!I90</f>
        <v>0</v>
      </c>
      <c r="F16" s="65">
        <f>'Мероприятия подпрограммы 1'!J90</f>
        <v>207882.40000000014</v>
      </c>
      <c r="G16" s="65">
        <f>'Мероприятия подпрограммы 1'!K90</f>
        <v>202545.20000000022</v>
      </c>
      <c r="H16" s="65">
        <f>'Мероприятия подпрограммы 1'!L90</f>
        <v>202545.20000000019</v>
      </c>
      <c r="I16" s="315">
        <f>'Мероприятия подпрограммы 1'!M90</f>
        <v>202545.20000000019</v>
      </c>
      <c r="J16" s="65">
        <f t="shared" si="1"/>
        <v>1021140.7000000007</v>
      </c>
      <c r="K16" s="66"/>
    </row>
    <row r="17" spans="1:11" ht="15.75" x14ac:dyDescent="0.2">
      <c r="A17" s="399"/>
      <c r="B17" s="399"/>
      <c r="C17" s="69" t="s">
        <v>147</v>
      </c>
      <c r="D17" s="65"/>
      <c r="E17" s="65"/>
      <c r="F17" s="65"/>
      <c r="G17" s="65"/>
      <c r="H17" s="65"/>
      <c r="I17" s="315"/>
      <c r="J17" s="65">
        <f t="shared" si="1"/>
        <v>0</v>
      </c>
      <c r="K17" s="66"/>
    </row>
    <row r="18" spans="1:11" ht="15.75" x14ac:dyDescent="0.2">
      <c r="A18" s="399"/>
      <c r="B18" s="399"/>
      <c r="C18" s="68" t="s">
        <v>143</v>
      </c>
      <c r="D18" s="65">
        <f>'Мероприятия подпрограммы 1'!H91</f>
        <v>85158.13</v>
      </c>
      <c r="E18" s="65">
        <f>'Мероприятия подпрограммы 1'!I91</f>
        <v>0</v>
      </c>
      <c r="F18" s="65">
        <f>'Мероприятия подпрограммы 1'!J91</f>
        <v>94482.799999999974</v>
      </c>
      <c r="G18" s="65">
        <f>'Мероприятия подпрограммы 1'!K91</f>
        <v>108439.29999999996</v>
      </c>
      <c r="H18" s="65">
        <f>'Мероприятия подпрограммы 1'!L91</f>
        <v>108439.29999999996</v>
      </c>
      <c r="I18" s="315">
        <f>'Мероприятия подпрограммы 1'!M91</f>
        <v>108439.29999999996</v>
      </c>
      <c r="J18" s="65">
        <f t="shared" si="1"/>
        <v>504958.82999999984</v>
      </c>
      <c r="K18" s="66"/>
    </row>
    <row r="19" spans="1:11" ht="15.75" x14ac:dyDescent="0.25">
      <c r="A19" s="399"/>
      <c r="B19" s="399"/>
      <c r="C19" s="68" t="s">
        <v>144</v>
      </c>
      <c r="D19" s="67"/>
      <c r="E19" s="67"/>
      <c r="F19" s="67"/>
      <c r="G19" s="67"/>
      <c r="H19" s="67"/>
      <c r="I19" s="316"/>
      <c r="J19" s="65">
        <f t="shared" si="1"/>
        <v>0</v>
      </c>
      <c r="K19" s="66"/>
    </row>
    <row r="20" spans="1:11" ht="15.75" customHeight="1" x14ac:dyDescent="0.2">
      <c r="A20" s="399" t="s">
        <v>122</v>
      </c>
      <c r="B20" s="399" t="s">
        <v>123</v>
      </c>
      <c r="C20" s="64" t="s">
        <v>138</v>
      </c>
      <c r="D20" s="65">
        <f t="shared" ref="D20:E20" si="6">SUM(D21:D26)</f>
        <v>131.4</v>
      </c>
      <c r="E20" s="65">
        <f t="shared" si="6"/>
        <v>0</v>
      </c>
      <c r="F20" s="65">
        <f>SUM(F21:F26)</f>
        <v>190</v>
      </c>
      <c r="G20" s="65">
        <f>SUM(G21:G26)</f>
        <v>210</v>
      </c>
      <c r="H20" s="65">
        <f>SUM(H21:H26)</f>
        <v>210</v>
      </c>
      <c r="I20" s="315">
        <f>SUM(I21:I26)</f>
        <v>210</v>
      </c>
      <c r="J20" s="65">
        <f t="shared" si="1"/>
        <v>951.4</v>
      </c>
      <c r="K20" s="66"/>
    </row>
    <row r="21" spans="1:11" ht="15.75" x14ac:dyDescent="0.25">
      <c r="A21" s="399"/>
      <c r="B21" s="399"/>
      <c r="C21" s="20" t="s">
        <v>139</v>
      </c>
      <c r="D21" s="67"/>
      <c r="E21" s="67"/>
      <c r="F21" s="67"/>
      <c r="G21" s="67"/>
      <c r="H21" s="67"/>
      <c r="I21" s="316"/>
      <c r="J21" s="65">
        <f t="shared" si="1"/>
        <v>0</v>
      </c>
      <c r="K21" s="66"/>
    </row>
    <row r="22" spans="1:11" ht="15.75" x14ac:dyDescent="0.25">
      <c r="A22" s="399"/>
      <c r="B22" s="399"/>
      <c r="C22" s="68" t="s">
        <v>140</v>
      </c>
      <c r="D22" s="67"/>
      <c r="E22" s="67"/>
      <c r="F22" s="67"/>
      <c r="G22" s="67"/>
      <c r="H22" s="67"/>
      <c r="I22" s="316"/>
      <c r="J22" s="65">
        <f t="shared" si="1"/>
        <v>0</v>
      </c>
      <c r="K22" s="66"/>
    </row>
    <row r="23" spans="1:11" ht="15.75" x14ac:dyDescent="0.2">
      <c r="A23" s="399"/>
      <c r="B23" s="399"/>
      <c r="C23" s="68" t="s">
        <v>141</v>
      </c>
      <c r="D23" s="65"/>
      <c r="E23" s="65"/>
      <c r="F23" s="65"/>
      <c r="G23" s="65"/>
      <c r="H23" s="65"/>
      <c r="I23" s="315"/>
      <c r="J23" s="65">
        <f t="shared" si="1"/>
        <v>0</v>
      </c>
      <c r="K23" s="66"/>
    </row>
    <row r="24" spans="1:11" ht="15.75" x14ac:dyDescent="0.25">
      <c r="A24" s="399"/>
      <c r="B24" s="399"/>
      <c r="C24" s="68" t="s">
        <v>148</v>
      </c>
      <c r="D24" s="67"/>
      <c r="E24" s="67"/>
      <c r="F24" s="67"/>
      <c r="G24" s="67"/>
      <c r="H24" s="67"/>
      <c r="I24" s="316"/>
      <c r="J24" s="65">
        <f t="shared" si="1"/>
        <v>0</v>
      </c>
      <c r="K24" s="66"/>
    </row>
    <row r="25" spans="1:11" ht="15.75" x14ac:dyDescent="0.2">
      <c r="A25" s="399"/>
      <c r="B25" s="399"/>
      <c r="C25" s="68" t="s">
        <v>143</v>
      </c>
      <c r="D25" s="65">
        <f>'!!!Мероприятия подпрограммы 2'!H14</f>
        <v>131.4</v>
      </c>
      <c r="E25" s="65">
        <f>'!!!Мероприятия подпрограммы 2'!I14</f>
        <v>0</v>
      </c>
      <c r="F25" s="65">
        <f>'!!!Мероприятия подпрограммы 2'!J14</f>
        <v>190</v>
      </c>
      <c r="G25" s="65">
        <f>'!!!Мероприятия подпрограммы 2'!K14</f>
        <v>210</v>
      </c>
      <c r="H25" s="65">
        <f>'!!!Мероприятия подпрограммы 2'!L14</f>
        <v>210</v>
      </c>
      <c r="I25" s="315">
        <f>'!!!Мероприятия подпрограммы 2'!M14</f>
        <v>210</v>
      </c>
      <c r="J25" s="65">
        <f t="shared" si="1"/>
        <v>951.4</v>
      </c>
      <c r="K25" s="66"/>
    </row>
    <row r="26" spans="1:11" ht="15.75" x14ac:dyDescent="0.25">
      <c r="A26" s="399"/>
      <c r="B26" s="399"/>
      <c r="C26" s="68" t="s">
        <v>144</v>
      </c>
      <c r="D26" s="67"/>
      <c r="E26" s="67"/>
      <c r="F26" s="67"/>
      <c r="G26" s="67"/>
      <c r="H26" s="67"/>
      <c r="I26" s="316"/>
      <c r="J26" s="65">
        <f t="shared" si="1"/>
        <v>0</v>
      </c>
      <c r="K26" s="66"/>
    </row>
    <row r="27" spans="1:11" ht="15.75" customHeight="1" x14ac:dyDescent="0.2">
      <c r="A27" s="399" t="s">
        <v>124</v>
      </c>
      <c r="B27" s="399" t="s">
        <v>149</v>
      </c>
      <c r="C27" s="64" t="s">
        <v>138</v>
      </c>
      <c r="D27" s="65">
        <f>SUM(D28:D33)</f>
        <v>5064.3</v>
      </c>
      <c r="E27" s="65">
        <f t="shared" ref="E27" si="7">SUM(E28:E33)</f>
        <v>5064.3</v>
      </c>
      <c r="F27" s="65">
        <f>SUM(F28:F33)</f>
        <v>15209.7</v>
      </c>
      <c r="G27" s="65">
        <f>SUM(G28:G33)</f>
        <v>13255.8</v>
      </c>
      <c r="H27" s="65">
        <f>SUM(H28:H33)</f>
        <v>13255.8</v>
      </c>
      <c r="I27" s="315">
        <f>SUM(I28:I33)</f>
        <v>13255.8</v>
      </c>
      <c r="J27" s="65">
        <f t="shared" si="1"/>
        <v>60041.400000000009</v>
      </c>
      <c r="K27" s="66"/>
    </row>
    <row r="28" spans="1:11" ht="15.75" x14ac:dyDescent="0.25">
      <c r="A28" s="399"/>
      <c r="B28" s="399"/>
      <c r="C28" s="20" t="s">
        <v>139</v>
      </c>
      <c r="D28" s="67"/>
      <c r="E28" s="67"/>
      <c r="F28" s="67"/>
      <c r="G28" s="67"/>
      <c r="H28" s="67"/>
      <c r="I28" s="316"/>
      <c r="J28" s="65">
        <f t="shared" si="1"/>
        <v>0</v>
      </c>
      <c r="K28" s="66"/>
    </row>
    <row r="29" spans="1:11" ht="15.75" x14ac:dyDescent="0.2">
      <c r="A29" s="399"/>
      <c r="B29" s="399"/>
      <c r="C29" s="68" t="s">
        <v>140</v>
      </c>
      <c r="D29" s="65">
        <f>'!!!Мероприятия подпрограммы 3'!G20</f>
        <v>0</v>
      </c>
      <c r="E29" s="65">
        <f>'!!!Мероприятия подпрограммы 3'!H20</f>
        <v>0</v>
      </c>
      <c r="F29" s="65">
        <f>'!!!Мероприятия подпрограммы 3'!I20</f>
        <v>0</v>
      </c>
      <c r="G29" s="65"/>
      <c r="H29" s="65"/>
      <c r="I29" s="315"/>
      <c r="J29" s="65">
        <f t="shared" si="1"/>
        <v>0</v>
      </c>
      <c r="K29" s="66"/>
    </row>
    <row r="30" spans="1:11" ht="15.75" x14ac:dyDescent="0.2">
      <c r="A30" s="399"/>
      <c r="B30" s="399"/>
      <c r="C30" s="68" t="s">
        <v>141</v>
      </c>
      <c r="D30" s="65">
        <f>'!!!Мероприятия подпрограммы 3'!H21</f>
        <v>3959.5</v>
      </c>
      <c r="E30" s="65">
        <f>'!!!Мероприятия подпрограммы 3'!H18-'Ресурсное обеспечение'!E32-E29</f>
        <v>3959.5</v>
      </c>
      <c r="F30" s="65">
        <f>'!!!Мероприятия подпрограммы 3'!I18-'Ресурсное обеспечение'!F32-F29</f>
        <v>13058.7</v>
      </c>
      <c r="G30" s="65">
        <f>'!!!Мероприятия подпрограммы 3'!J18-'Ресурсное обеспечение'!G32-G29</f>
        <v>13100.8</v>
      </c>
      <c r="H30" s="65">
        <f>'!!!Мероприятия подпрограммы 3'!K18-'Ресурсное обеспечение'!H32-H29</f>
        <v>13100.8</v>
      </c>
      <c r="I30" s="315">
        <f>'!!!Мероприятия подпрограммы 3'!L18-'Ресурсное обеспечение'!I32-I29</f>
        <v>13100.8</v>
      </c>
      <c r="J30" s="65">
        <f t="shared" si="1"/>
        <v>56320.600000000006</v>
      </c>
      <c r="K30" s="66"/>
    </row>
    <row r="31" spans="1:11" ht="15" customHeight="1" x14ac:dyDescent="0.25">
      <c r="A31" s="399"/>
      <c r="B31" s="399"/>
      <c r="C31" s="68" t="s">
        <v>148</v>
      </c>
      <c r="D31" s="67"/>
      <c r="E31" s="67"/>
      <c r="F31" s="67"/>
      <c r="G31" s="67"/>
      <c r="H31" s="67"/>
      <c r="I31" s="316"/>
      <c r="J31" s="65">
        <f t="shared" si="1"/>
        <v>0</v>
      </c>
      <c r="K31" s="66"/>
    </row>
    <row r="32" spans="1:11" ht="14.25" customHeight="1" x14ac:dyDescent="0.2">
      <c r="A32" s="399"/>
      <c r="B32" s="399"/>
      <c r="C32" s="68" t="s">
        <v>143</v>
      </c>
      <c r="D32" s="65">
        <f>'!!!Мероприятия подпрограммы 3'!H22</f>
        <v>1104.8</v>
      </c>
      <c r="E32" s="65">
        <f>'!!!Мероприятия подпрограммы 3'!H22</f>
        <v>1104.8</v>
      </c>
      <c r="F32" s="65">
        <f>'!!!Мероприятия подпрограммы 3'!I22</f>
        <v>2151</v>
      </c>
      <c r="G32" s="65">
        <f>'!!!Мероприятия подпрограммы 3'!J22</f>
        <v>155</v>
      </c>
      <c r="H32" s="65">
        <f>'!!!Мероприятия подпрограммы 3'!K22</f>
        <v>155</v>
      </c>
      <c r="I32" s="315">
        <f>'!!!Мероприятия подпрограммы 3'!L22</f>
        <v>155</v>
      </c>
      <c r="J32" s="65">
        <f t="shared" si="1"/>
        <v>3720.8</v>
      </c>
      <c r="K32" s="66"/>
    </row>
    <row r="33" spans="1:11" ht="18" customHeight="1" x14ac:dyDescent="0.25">
      <c r="A33" s="399"/>
      <c r="B33" s="399"/>
      <c r="C33" s="68" t="s">
        <v>144</v>
      </c>
      <c r="D33" s="67"/>
      <c r="E33" s="67"/>
      <c r="F33" s="67"/>
      <c r="G33" s="67"/>
      <c r="H33" s="67"/>
      <c r="I33" s="316"/>
      <c r="J33" s="65">
        <f t="shared" si="1"/>
        <v>0</v>
      </c>
      <c r="K33" s="66"/>
    </row>
    <row r="34" spans="1:11" ht="18" customHeight="1" x14ac:dyDescent="0.2">
      <c r="A34" s="399" t="s">
        <v>126</v>
      </c>
      <c r="B34" s="399" t="s">
        <v>127</v>
      </c>
      <c r="C34" s="64" t="s">
        <v>138</v>
      </c>
      <c r="D34" s="65">
        <f t="shared" ref="D34:E34" si="8">SUM(D36:D40)</f>
        <v>10777.4</v>
      </c>
      <c r="E34" s="65">
        <f t="shared" si="8"/>
        <v>10777.4</v>
      </c>
      <c r="F34" s="65">
        <f>SUM(F36:F40)</f>
        <v>11771.1</v>
      </c>
      <c r="G34" s="65">
        <f>SUM(G36:G40)</f>
        <v>12426.7</v>
      </c>
      <c r="H34" s="65">
        <f>SUM(H36:H40)</f>
        <v>12426.7</v>
      </c>
      <c r="I34" s="315">
        <f>SUM(I36:I40)</f>
        <v>12426.7</v>
      </c>
      <c r="J34" s="65">
        <f t="shared" si="1"/>
        <v>59828.6</v>
      </c>
      <c r="K34" s="66"/>
    </row>
    <row r="35" spans="1:11" ht="18" customHeight="1" x14ac:dyDescent="0.25">
      <c r="A35" s="399"/>
      <c r="B35" s="399"/>
      <c r="C35" s="20" t="s">
        <v>139</v>
      </c>
      <c r="D35" s="67"/>
      <c r="E35" s="67"/>
      <c r="F35" s="67"/>
      <c r="G35" s="67"/>
      <c r="H35" s="67"/>
      <c r="I35" s="316"/>
      <c r="J35" s="65">
        <f t="shared" si="1"/>
        <v>0</v>
      </c>
      <c r="K35" s="66"/>
    </row>
    <row r="36" spans="1:11" ht="18" customHeight="1" x14ac:dyDescent="0.2">
      <c r="A36" s="399"/>
      <c r="B36" s="399"/>
      <c r="C36" s="68" t="s">
        <v>140</v>
      </c>
      <c r="D36" s="65"/>
      <c r="E36" s="65"/>
      <c r="F36" s="65"/>
      <c r="G36" s="65"/>
      <c r="H36" s="65"/>
      <c r="I36" s="315"/>
      <c r="J36" s="65">
        <f t="shared" si="1"/>
        <v>0</v>
      </c>
      <c r="K36" s="66"/>
    </row>
    <row r="37" spans="1:11" ht="18" customHeight="1" x14ac:dyDescent="0.2">
      <c r="A37" s="399"/>
      <c r="B37" s="399"/>
      <c r="C37" s="68" t="s">
        <v>141</v>
      </c>
      <c r="D37" s="65">
        <f>'!!!Мероприятия подпрограммы 4'!H18</f>
        <v>1554.3</v>
      </c>
      <c r="E37" s="65">
        <f>'!!!Мероприятия подпрограммы 4'!H18</f>
        <v>1554.3</v>
      </c>
      <c r="F37" s="65">
        <f>'!!!Мероприятия подпрограммы 4'!I18</f>
        <v>0</v>
      </c>
      <c r="G37" s="65">
        <f>'!!!Мероприятия подпрограммы 4'!J18</f>
        <v>0</v>
      </c>
      <c r="H37" s="65">
        <f>'!!!Мероприятия подпрограммы 4'!K18</f>
        <v>0</v>
      </c>
      <c r="I37" s="315">
        <f>'!!!Мероприятия подпрограммы 4'!L18</f>
        <v>0</v>
      </c>
      <c r="J37" s="65">
        <f t="shared" si="1"/>
        <v>1554.3</v>
      </c>
      <c r="K37" s="66"/>
    </row>
    <row r="38" spans="1:11" ht="18" customHeight="1" x14ac:dyDescent="0.25">
      <c r="A38" s="399"/>
      <c r="B38" s="399"/>
      <c r="C38" s="68" t="s">
        <v>148</v>
      </c>
      <c r="D38" s="67"/>
      <c r="E38" s="67"/>
      <c r="F38" s="67"/>
      <c r="G38" s="67"/>
      <c r="H38" s="67"/>
      <c r="I38" s="316"/>
      <c r="J38" s="65">
        <f t="shared" si="1"/>
        <v>0</v>
      </c>
      <c r="K38" s="66"/>
    </row>
    <row r="39" spans="1:11" ht="18" customHeight="1" x14ac:dyDescent="0.2">
      <c r="A39" s="399"/>
      <c r="B39" s="399"/>
      <c r="C39" s="68" t="s">
        <v>143</v>
      </c>
      <c r="D39" s="65">
        <f>'!!!Мероприятия подпрограммы 4'!H19</f>
        <v>9223.1</v>
      </c>
      <c r="E39" s="65">
        <f>'!!!Мероприятия подпрограммы 4'!H15-E37</f>
        <v>9223.1</v>
      </c>
      <c r="F39" s="65">
        <f>'!!!Мероприятия подпрограммы 4'!I15-F37</f>
        <v>11771.1</v>
      </c>
      <c r="G39" s="65">
        <f>'!!!Мероприятия подпрограммы 4'!J15-G37</f>
        <v>12426.7</v>
      </c>
      <c r="H39" s="65">
        <f>'!!!Мероприятия подпрограммы 4'!K15-H37</f>
        <v>12426.7</v>
      </c>
      <c r="I39" s="315">
        <f>'!!!Мероприятия подпрограммы 4'!L15-I37</f>
        <v>12426.7</v>
      </c>
      <c r="J39" s="65">
        <f t="shared" si="1"/>
        <v>58274.299999999996</v>
      </c>
      <c r="K39" s="66"/>
    </row>
    <row r="40" spans="1:11" ht="18" customHeight="1" x14ac:dyDescent="0.25">
      <c r="A40" s="399"/>
      <c r="B40" s="399"/>
      <c r="C40" s="68" t="s">
        <v>144</v>
      </c>
      <c r="D40" s="70"/>
      <c r="E40" s="70"/>
      <c r="F40" s="70"/>
      <c r="G40" s="70"/>
      <c r="H40" s="70"/>
      <c r="I40" s="317"/>
      <c r="J40" s="65">
        <f t="shared" si="1"/>
        <v>0</v>
      </c>
      <c r="K40" s="66"/>
    </row>
    <row r="41" spans="1:11" s="2" customFormat="1" ht="30.75" customHeight="1" x14ac:dyDescent="0.25">
      <c r="A41" s="2" t="s">
        <v>95</v>
      </c>
      <c r="C41" s="48"/>
      <c r="D41" s="48"/>
      <c r="E41" s="401"/>
      <c r="F41" s="401"/>
      <c r="G41" s="401"/>
      <c r="H41" s="401"/>
      <c r="I41" s="401"/>
      <c r="J41" s="401"/>
      <c r="K41" s="49"/>
    </row>
    <row r="50" spans="13:13" x14ac:dyDescent="0.2">
      <c r="M50" s="62" t="s">
        <v>150</v>
      </c>
    </row>
    <row r="146" spans="15:15" ht="105" customHeight="1" x14ac:dyDescent="0.25">
      <c r="O146" s="2"/>
    </row>
  </sheetData>
  <mergeCells count="17">
    <mergeCell ref="A27:A33"/>
    <mergeCell ref="B27:B33"/>
    <mergeCell ref="A34:A40"/>
    <mergeCell ref="B34:B40"/>
    <mergeCell ref="E41:J41"/>
    <mergeCell ref="A6:A12"/>
    <mergeCell ref="B6:B12"/>
    <mergeCell ref="A13:A19"/>
    <mergeCell ref="B13:B19"/>
    <mergeCell ref="A20:A26"/>
    <mergeCell ref="B20:B26"/>
    <mergeCell ref="F1:J1"/>
    <mergeCell ref="A2:J2"/>
    <mergeCell ref="A4:A5"/>
    <mergeCell ref="B4:B5"/>
    <mergeCell ref="C4:C5"/>
    <mergeCell ref="J4:J5"/>
  </mergeCells>
  <printOptions gridLines="1"/>
  <pageMargins left="0.15748031496062992" right="0.15748031496062992" top="0.31496062992125984" bottom="0" header="0.51181102362204722" footer="0.51181102362204722"/>
  <pageSetup paperSize="9" scale="68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71" customWidth="1"/>
    <col min="2" max="2" width="53.85546875" style="71" customWidth="1"/>
    <col min="3" max="10" width="17" style="71" customWidth="1"/>
    <col min="11" max="257" width="9.140625" style="71"/>
  </cols>
  <sheetData>
    <row r="1" spans="1:10" ht="105" customHeight="1" x14ac:dyDescent="0.25">
      <c r="A1" s="72"/>
      <c r="B1" s="72"/>
      <c r="C1" s="72"/>
      <c r="E1" s="73"/>
      <c r="G1" s="404" t="s">
        <v>151</v>
      </c>
      <c r="H1" s="404"/>
      <c r="I1" s="404"/>
      <c r="J1" s="404"/>
    </row>
    <row r="2" spans="1:10" ht="52.5" customHeight="1" x14ac:dyDescent="0.2">
      <c r="A2" s="405" t="s">
        <v>152</v>
      </c>
      <c r="B2" s="405"/>
      <c r="C2" s="405"/>
      <c r="D2" s="405"/>
      <c r="E2" s="405"/>
      <c r="F2" s="405"/>
      <c r="G2" s="405"/>
      <c r="H2" s="405"/>
      <c r="I2" s="405"/>
      <c r="J2" s="405"/>
    </row>
    <row r="3" spans="1:10" ht="26.25" customHeight="1" x14ac:dyDescent="0.2">
      <c r="A3" s="406" t="s">
        <v>2</v>
      </c>
      <c r="B3" s="406" t="s">
        <v>153</v>
      </c>
      <c r="C3" s="406" t="s">
        <v>154</v>
      </c>
      <c r="D3" s="407" t="s">
        <v>155</v>
      </c>
      <c r="E3" s="407"/>
      <c r="F3" s="407"/>
      <c r="G3" s="407"/>
      <c r="H3" s="407"/>
      <c r="I3" s="407"/>
      <c r="J3" s="407"/>
    </row>
    <row r="4" spans="1:10" ht="45.75" customHeight="1" x14ac:dyDescent="0.2">
      <c r="A4" s="406"/>
      <c r="B4" s="406"/>
      <c r="C4" s="406"/>
      <c r="D4" s="399" t="s">
        <v>156</v>
      </c>
      <c r="E4" s="399" t="s">
        <v>157</v>
      </c>
      <c r="F4" s="399" t="s">
        <v>158</v>
      </c>
      <c r="G4" s="399" t="s">
        <v>159</v>
      </c>
      <c r="H4" s="399" t="s">
        <v>160</v>
      </c>
      <c r="I4" s="408" t="s">
        <v>161</v>
      </c>
      <c r="J4" s="75" t="s">
        <v>162</v>
      </c>
    </row>
    <row r="5" spans="1:10" ht="20.25" customHeight="1" x14ac:dyDescent="0.25">
      <c r="A5" s="406"/>
      <c r="B5" s="406"/>
      <c r="C5" s="406"/>
      <c r="D5" s="399"/>
      <c r="E5" s="399"/>
      <c r="F5" s="399"/>
      <c r="G5" s="399"/>
      <c r="H5" s="399"/>
      <c r="I5" s="408"/>
      <c r="J5" s="76" t="s">
        <v>161</v>
      </c>
    </row>
    <row r="6" spans="1:10" ht="21" customHeight="1" x14ac:dyDescent="0.2">
      <c r="A6" s="402" t="s">
        <v>163</v>
      </c>
      <c r="B6" s="402"/>
      <c r="C6" s="402"/>
      <c r="D6" s="402"/>
      <c r="E6" s="402"/>
      <c r="F6" s="402"/>
      <c r="G6" s="402"/>
      <c r="H6" s="402"/>
      <c r="I6" s="402"/>
      <c r="J6" s="402"/>
    </row>
    <row r="7" spans="1:10" s="72" customFormat="1" ht="15.75" x14ac:dyDescent="0.25">
      <c r="A7" s="77">
        <v>1</v>
      </c>
      <c r="B7" s="78" t="s">
        <v>164</v>
      </c>
      <c r="C7" s="79">
        <v>0</v>
      </c>
      <c r="D7" s="79">
        <v>0</v>
      </c>
      <c r="E7" s="79"/>
      <c r="F7" s="80">
        <v>103383.3</v>
      </c>
      <c r="G7" s="79">
        <f>G11+G10</f>
        <v>83928.5</v>
      </c>
      <c r="H7" s="80">
        <f>H11+H10</f>
        <v>45263.799999999996</v>
      </c>
      <c r="I7" s="81">
        <f>I11+I10</f>
        <v>8404.7999999999993</v>
      </c>
      <c r="J7" s="79">
        <v>0</v>
      </c>
    </row>
    <row r="8" spans="1:10" s="72" customFormat="1" ht="14.25" customHeight="1" x14ac:dyDescent="0.25">
      <c r="A8" s="77"/>
      <c r="B8" s="82" t="s">
        <v>139</v>
      </c>
      <c r="C8" s="79">
        <v>0</v>
      </c>
      <c r="D8" s="79">
        <v>0</v>
      </c>
      <c r="E8" s="79"/>
      <c r="F8" s="79"/>
      <c r="G8" s="79">
        <v>0</v>
      </c>
      <c r="H8" s="79">
        <v>0</v>
      </c>
      <c r="I8" s="83"/>
      <c r="J8" s="79">
        <v>0</v>
      </c>
    </row>
    <row r="9" spans="1:10" s="72" customFormat="1" ht="15.75" customHeight="1" x14ac:dyDescent="0.25">
      <c r="A9" s="77"/>
      <c r="B9" s="82" t="s">
        <v>165</v>
      </c>
      <c r="C9" s="79">
        <v>0</v>
      </c>
      <c r="D9" s="79">
        <v>0</v>
      </c>
      <c r="E9" s="79"/>
      <c r="F9" s="79">
        <v>0</v>
      </c>
      <c r="G9" s="79">
        <v>0</v>
      </c>
      <c r="H9" s="79">
        <v>0</v>
      </c>
      <c r="I9" s="83"/>
      <c r="J9" s="79">
        <v>0</v>
      </c>
    </row>
    <row r="10" spans="1:10" s="72" customFormat="1" ht="16.5" customHeight="1" x14ac:dyDescent="0.25">
      <c r="A10" s="77"/>
      <c r="B10" s="82" t="s">
        <v>141</v>
      </c>
      <c r="C10" s="79">
        <v>0</v>
      </c>
      <c r="D10" s="79">
        <v>0</v>
      </c>
      <c r="E10" s="79"/>
      <c r="F10" s="80">
        <v>102866.4</v>
      </c>
      <c r="G10" s="79">
        <v>83271.8</v>
      </c>
      <c r="H10" s="80">
        <v>45103.6</v>
      </c>
      <c r="I10" s="81">
        <v>7640.7</v>
      </c>
      <c r="J10" s="79">
        <v>0</v>
      </c>
    </row>
    <row r="11" spans="1:10" s="72" customFormat="1" ht="15.75" x14ac:dyDescent="0.25">
      <c r="B11" s="82" t="s">
        <v>166</v>
      </c>
      <c r="C11" s="79">
        <v>0</v>
      </c>
      <c r="D11" s="79">
        <v>0</v>
      </c>
      <c r="E11" s="79"/>
      <c r="F11" s="80">
        <v>516.9</v>
      </c>
      <c r="G11" s="79">
        <v>656.7</v>
      </c>
      <c r="H11" s="80">
        <v>160.19999999999999</v>
      </c>
      <c r="I11" s="81">
        <v>764.1</v>
      </c>
      <c r="J11" s="79">
        <v>0</v>
      </c>
    </row>
    <row r="12" spans="1:10" s="72" customFormat="1" ht="17.25" customHeight="1" x14ac:dyDescent="0.25">
      <c r="A12" s="77"/>
      <c r="B12" s="82" t="s">
        <v>148</v>
      </c>
      <c r="C12" s="79">
        <v>0</v>
      </c>
      <c r="D12" s="79">
        <v>0</v>
      </c>
      <c r="E12" s="79"/>
      <c r="F12" s="79">
        <v>0</v>
      </c>
      <c r="G12" s="79">
        <v>0</v>
      </c>
      <c r="H12" s="79">
        <v>0</v>
      </c>
      <c r="I12" s="79"/>
      <c r="J12" s="79">
        <v>0</v>
      </c>
    </row>
    <row r="13" spans="1:10" s="72" customFormat="1" ht="15.75" x14ac:dyDescent="0.25">
      <c r="A13" s="77"/>
      <c r="B13" s="78"/>
      <c r="C13" s="79"/>
      <c r="D13" s="79"/>
      <c r="E13" s="79"/>
      <c r="F13" s="79"/>
      <c r="G13" s="79"/>
      <c r="H13" s="79"/>
      <c r="I13" s="79"/>
      <c r="J13" s="79"/>
    </row>
    <row r="14" spans="1:10" s="72" customFormat="1" ht="15.75" x14ac:dyDescent="0.25">
      <c r="A14" s="77"/>
      <c r="B14" s="82"/>
      <c r="C14" s="79"/>
      <c r="E14" s="79"/>
      <c r="F14" s="79"/>
      <c r="G14" s="79"/>
      <c r="H14" s="79"/>
      <c r="I14" s="79"/>
      <c r="J14" s="79"/>
    </row>
    <row r="15" spans="1:10" ht="15.75" customHeight="1" x14ac:dyDescent="0.2">
      <c r="A15" s="84"/>
      <c r="B15" s="85"/>
      <c r="C15" s="86"/>
      <c r="D15" s="86"/>
      <c r="E15" s="86"/>
      <c r="F15" s="86"/>
      <c r="G15" s="86"/>
      <c r="H15" s="86"/>
      <c r="I15" s="86"/>
      <c r="J15" s="87"/>
    </row>
    <row r="16" spans="1:10" ht="14.25" customHeight="1" x14ac:dyDescent="0.2">
      <c r="A16" s="84"/>
      <c r="B16" s="85"/>
      <c r="C16" s="86"/>
      <c r="D16" s="86"/>
      <c r="E16" s="86"/>
      <c r="F16" s="86"/>
      <c r="G16" s="86"/>
      <c r="H16" s="86"/>
      <c r="I16" s="86"/>
      <c r="J16" s="87"/>
    </row>
    <row r="17" spans="1:10" ht="14.25" hidden="1" customHeight="1" x14ac:dyDescent="0.2">
      <c r="A17" s="88"/>
      <c r="B17" s="74"/>
      <c r="C17" s="89" t="s">
        <v>167</v>
      </c>
      <c r="D17" s="90">
        <v>873445.6</v>
      </c>
      <c r="E17" s="90">
        <v>796955.7</v>
      </c>
      <c r="F17" s="90">
        <v>1129979.5</v>
      </c>
      <c r="G17" s="90">
        <v>2680746.2000000002</v>
      </c>
      <c r="H17" s="91"/>
      <c r="I17" s="91"/>
    </row>
    <row r="18" spans="1:10" ht="14.25" hidden="1" customHeight="1" x14ac:dyDescent="0.2">
      <c r="A18" s="88"/>
      <c r="B18" s="74"/>
      <c r="C18" s="89" t="s">
        <v>168</v>
      </c>
      <c r="D18" s="90" t="e">
        <f>D17-#REF!</f>
        <v>#REF!</v>
      </c>
      <c r="E18" s="90" t="e">
        <f>E17-#REF!</f>
        <v>#REF!</v>
      </c>
      <c r="F18" s="90" t="e">
        <f>F17-#REF!</f>
        <v>#REF!</v>
      </c>
      <c r="G18" s="90" t="e">
        <f>G17-#REF!</f>
        <v>#REF!</v>
      </c>
      <c r="H18" s="91"/>
      <c r="I18" s="91"/>
    </row>
    <row r="19" spans="1:10" ht="49.5" customHeight="1" x14ac:dyDescent="0.25">
      <c r="A19" s="92"/>
      <c r="D19" s="93"/>
      <c r="E19" s="93"/>
      <c r="H19" s="403"/>
      <c r="I19" s="403"/>
      <c r="J19" s="403"/>
    </row>
    <row r="20" spans="1:10" ht="15.75" x14ac:dyDescent="0.25">
      <c r="A20" s="72"/>
      <c r="B20" s="92"/>
      <c r="C20" s="72"/>
      <c r="D20" s="72"/>
    </row>
    <row r="21" spans="1:10" ht="15.75" x14ac:dyDescent="0.25">
      <c r="A21" s="72"/>
      <c r="B21" s="92"/>
      <c r="C21" s="72"/>
      <c r="D21" s="72"/>
    </row>
    <row r="22" spans="1:10" ht="15.75" x14ac:dyDescent="0.25">
      <c r="B22" s="92"/>
      <c r="C22" s="72"/>
      <c r="D22" s="72"/>
    </row>
    <row r="23" spans="1:10" ht="15.75" x14ac:dyDescent="0.25">
      <c r="A23" s="72"/>
      <c r="B23" s="92"/>
      <c r="C23" s="72"/>
      <c r="D23" s="72"/>
    </row>
    <row r="24" spans="1:10" ht="15.75" x14ac:dyDescent="0.25">
      <c r="B24" s="92"/>
    </row>
    <row r="25" spans="1:10" ht="15.75" x14ac:dyDescent="0.25">
      <c r="B25" s="92"/>
    </row>
    <row r="26" spans="1:10" ht="15.75" x14ac:dyDescent="0.25">
      <c r="B26" s="92"/>
    </row>
    <row r="27" spans="1:10" ht="15.75" x14ac:dyDescent="0.25">
      <c r="B27" s="92"/>
    </row>
    <row r="28" spans="1:10" ht="15.75" x14ac:dyDescent="0.25">
      <c r="B28" s="92"/>
    </row>
    <row r="29" spans="1:10" ht="15.75" x14ac:dyDescent="0.25">
      <c r="B29" s="92"/>
    </row>
    <row r="30" spans="1:10" ht="15.75" x14ac:dyDescent="0.25">
      <c r="B30" s="92"/>
    </row>
    <row r="31" spans="1:10" ht="15.75" x14ac:dyDescent="0.25">
      <c r="B31" s="92"/>
    </row>
    <row r="32" spans="1:10" ht="15.75" x14ac:dyDescent="0.25">
      <c r="B32" s="92"/>
    </row>
    <row r="33" spans="2:2" ht="15.75" x14ac:dyDescent="0.25">
      <c r="B33" s="92"/>
    </row>
    <row r="34" spans="2:2" ht="15.75" x14ac:dyDescent="0.25">
      <c r="B34" s="92"/>
    </row>
    <row r="35" spans="2:2" ht="15.75" x14ac:dyDescent="0.25">
      <c r="B35" s="92"/>
    </row>
    <row r="36" spans="2:2" ht="15.75" x14ac:dyDescent="0.25">
      <c r="B36" s="92"/>
    </row>
    <row r="37" spans="2:2" ht="15.75" x14ac:dyDescent="0.25">
      <c r="B37" s="92"/>
    </row>
    <row r="38" spans="2:2" ht="15.75" x14ac:dyDescent="0.25">
      <c r="B38" s="92"/>
    </row>
    <row r="39" spans="2:2" ht="15.75" x14ac:dyDescent="0.25">
      <c r="B39" s="92"/>
    </row>
    <row r="40" spans="2:2" ht="15.75" x14ac:dyDescent="0.25">
      <c r="B40" s="92"/>
    </row>
    <row r="41" spans="2:2" ht="15.75" x14ac:dyDescent="0.25">
      <c r="B41" s="92"/>
    </row>
    <row r="42" spans="2:2" ht="15.75" x14ac:dyDescent="0.25">
      <c r="B42" s="92"/>
    </row>
    <row r="43" spans="2:2" ht="15.75" x14ac:dyDescent="0.25">
      <c r="B43" s="92"/>
    </row>
    <row r="44" spans="2:2" ht="15.75" x14ac:dyDescent="0.25">
      <c r="B44" s="92"/>
    </row>
    <row r="45" spans="2:2" ht="15.75" x14ac:dyDescent="0.25">
      <c r="B45" s="92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4" t="s">
        <v>169</v>
      </c>
      <c r="J1" s="94"/>
      <c r="K1" s="94"/>
      <c r="L1" s="94"/>
      <c r="M1" s="94"/>
    </row>
    <row r="2" spans="1:13" ht="46.5" customHeight="1" x14ac:dyDescent="0.25">
      <c r="A2" s="409" t="s">
        <v>170</v>
      </c>
      <c r="B2" s="409"/>
      <c r="C2" s="409"/>
      <c r="D2" s="409"/>
      <c r="E2" s="409"/>
      <c r="F2" s="409"/>
      <c r="G2" s="409"/>
      <c r="H2" s="409"/>
    </row>
    <row r="3" spans="1:13" ht="37.5" customHeight="1" x14ac:dyDescent="0.25">
      <c r="A3" s="9" t="s">
        <v>2</v>
      </c>
      <c r="B3" s="9" t="s">
        <v>171</v>
      </c>
      <c r="C3" s="95" t="s">
        <v>156</v>
      </c>
      <c r="D3" s="95" t="s">
        <v>157</v>
      </c>
      <c r="E3" s="95" t="s">
        <v>158</v>
      </c>
      <c r="F3" s="95" t="s">
        <v>159</v>
      </c>
      <c r="G3" s="95" t="s">
        <v>160</v>
      </c>
      <c r="H3" s="9" t="s">
        <v>172</v>
      </c>
    </row>
    <row r="4" spans="1:13" ht="18" customHeight="1" x14ac:dyDescent="0.25">
      <c r="A4" s="96"/>
      <c r="B4" s="97"/>
      <c r="C4" s="97"/>
      <c r="D4" s="97"/>
      <c r="E4" s="97"/>
      <c r="F4" s="97"/>
      <c r="G4" s="96"/>
      <c r="H4" s="96"/>
    </row>
    <row r="5" spans="1:13" x14ac:dyDescent="0.25">
      <c r="A5" s="60"/>
      <c r="B5" s="60"/>
      <c r="C5" s="60"/>
      <c r="D5" s="60"/>
      <c r="E5" s="60"/>
      <c r="F5" s="60"/>
      <c r="G5" s="60"/>
      <c r="H5" s="60"/>
    </row>
    <row r="6" spans="1:13" x14ac:dyDescent="0.25">
      <c r="A6" s="60"/>
      <c r="B6" s="60"/>
      <c r="C6" s="60"/>
      <c r="D6" s="60"/>
      <c r="E6" s="60"/>
      <c r="F6" s="60"/>
      <c r="G6" s="60"/>
      <c r="H6" s="60"/>
    </row>
    <row r="7" spans="1:13" x14ac:dyDescent="0.25">
      <c r="A7" s="60"/>
      <c r="B7" s="60"/>
      <c r="C7" s="60"/>
      <c r="D7" s="60"/>
      <c r="E7" s="60"/>
      <c r="F7" s="60"/>
      <c r="G7" s="60"/>
      <c r="H7" s="60"/>
    </row>
    <row r="8" spans="1:13" x14ac:dyDescent="0.25">
      <c r="A8" s="60"/>
      <c r="B8" s="60"/>
      <c r="C8" s="60"/>
      <c r="D8" s="60"/>
      <c r="E8" s="60"/>
      <c r="F8" s="60"/>
      <c r="G8" s="60"/>
      <c r="H8" s="60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3"/>
  <sheetViews>
    <sheetView view="pageBreakPreview" topLeftCell="A19" zoomScale="90" zoomScaleNormal="110" zoomScaleSheetLayoutView="90" workbookViewId="0">
      <selection activeCell="F37" sqref="F37"/>
    </sheetView>
  </sheetViews>
  <sheetFormatPr defaultColWidth="9.140625" defaultRowHeight="12.75" x14ac:dyDescent="0.2"/>
  <cols>
    <col min="1" max="1" width="6.7109375" style="98" customWidth="1"/>
    <col min="2" max="2" width="26.42578125" style="53" customWidth="1"/>
    <col min="3" max="3" width="34.28515625" style="53" customWidth="1"/>
    <col min="4" max="4" width="25.140625" style="53" customWidth="1"/>
    <col min="5" max="5" width="14.5703125" style="53" customWidth="1"/>
    <col min="6" max="8" width="15.7109375" style="99" customWidth="1"/>
    <col min="9" max="9" width="16.140625" style="53" customWidth="1"/>
    <col min="10" max="257" width="9.140625" style="53"/>
  </cols>
  <sheetData>
    <row r="1" spans="1:9" ht="51.75" customHeight="1" x14ac:dyDescent="0.2">
      <c r="F1" s="410" t="s">
        <v>173</v>
      </c>
      <c r="G1" s="410"/>
      <c r="H1" s="410"/>
    </row>
    <row r="3" spans="1:9" ht="15.75" customHeight="1" x14ac:dyDescent="0.2">
      <c r="A3" s="411" t="s">
        <v>174</v>
      </c>
      <c r="B3" s="411"/>
      <c r="C3" s="411"/>
      <c r="D3" s="411"/>
      <c r="E3" s="411"/>
      <c r="F3" s="411"/>
      <c r="G3" s="411"/>
      <c r="H3" s="411"/>
    </row>
    <row r="4" spans="1:9" ht="15.75" customHeight="1" x14ac:dyDescent="0.2">
      <c r="A4" s="411" t="s">
        <v>175</v>
      </c>
      <c r="B4" s="411"/>
      <c r="C4" s="411"/>
      <c r="D4" s="411"/>
      <c r="E4" s="411"/>
      <c r="F4" s="411"/>
      <c r="G4" s="411"/>
      <c r="H4" s="411"/>
    </row>
    <row r="5" spans="1:9" ht="15.75" x14ac:dyDescent="0.2">
      <c r="A5" s="30"/>
    </row>
    <row r="6" spans="1:9" ht="43.5" customHeight="1" x14ac:dyDescent="0.2">
      <c r="A6" s="394" t="s">
        <v>176</v>
      </c>
      <c r="B6" s="394" t="s">
        <v>177</v>
      </c>
      <c r="C6" s="412" t="s">
        <v>178</v>
      </c>
      <c r="D6" s="413" t="s">
        <v>179</v>
      </c>
      <c r="E6" s="414" t="s">
        <v>180</v>
      </c>
      <c r="F6" s="414"/>
      <c r="G6" s="414"/>
      <c r="H6" s="414"/>
      <c r="I6" s="414"/>
    </row>
    <row r="7" spans="1:9" ht="43.5" customHeight="1" x14ac:dyDescent="0.2">
      <c r="A7" s="394"/>
      <c r="B7" s="394"/>
      <c r="C7" s="412"/>
      <c r="D7" s="394"/>
      <c r="E7" s="299" t="s">
        <v>102</v>
      </c>
      <c r="F7" s="304" t="s">
        <v>8</v>
      </c>
      <c r="G7" s="304" t="s">
        <v>9</v>
      </c>
      <c r="H7" s="304" t="s">
        <v>134</v>
      </c>
      <c r="I7" s="304" t="s">
        <v>538</v>
      </c>
    </row>
    <row r="8" spans="1:9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100">
        <v>6</v>
      </c>
      <c r="G8" s="100">
        <v>7</v>
      </c>
      <c r="H8" s="100">
        <v>8</v>
      </c>
      <c r="I8" s="301">
        <v>8</v>
      </c>
    </row>
    <row r="9" spans="1:9" ht="12.75" customHeight="1" x14ac:dyDescent="0.2">
      <c r="A9" s="394">
        <v>1</v>
      </c>
      <c r="B9" s="415" t="s">
        <v>181</v>
      </c>
      <c r="C9" s="101" t="s">
        <v>182</v>
      </c>
      <c r="D9" s="102" t="s">
        <v>183</v>
      </c>
      <c r="E9" s="324">
        <v>363</v>
      </c>
      <c r="F9" s="324">
        <v>363</v>
      </c>
      <c r="G9" s="324">
        <v>363</v>
      </c>
      <c r="H9" s="324">
        <v>363</v>
      </c>
      <c r="I9" s="324">
        <v>363</v>
      </c>
    </row>
    <row r="10" spans="1:9" ht="51" x14ac:dyDescent="0.2">
      <c r="A10" s="394"/>
      <c r="B10" s="415"/>
      <c r="C10" s="101" t="s">
        <v>184</v>
      </c>
      <c r="D10" s="102" t="s">
        <v>185</v>
      </c>
      <c r="E10" s="324">
        <v>10</v>
      </c>
      <c r="F10" s="324">
        <v>10</v>
      </c>
      <c r="G10" s="324">
        <v>10</v>
      </c>
      <c r="H10" s="324">
        <v>10</v>
      </c>
      <c r="I10" s="324">
        <v>10</v>
      </c>
    </row>
    <row r="11" spans="1:9" ht="76.5" x14ac:dyDescent="0.2">
      <c r="A11" s="394"/>
      <c r="B11" s="415"/>
      <c r="C11" s="102" t="s">
        <v>186</v>
      </c>
      <c r="D11" s="102" t="s">
        <v>185</v>
      </c>
      <c r="E11" s="324">
        <v>3</v>
      </c>
      <c r="F11" s="324">
        <v>3</v>
      </c>
      <c r="G11" s="324">
        <v>3</v>
      </c>
      <c r="H11" s="324">
        <v>3</v>
      </c>
      <c r="I11" s="324">
        <v>3</v>
      </c>
    </row>
    <row r="12" spans="1:9" ht="15" customHeight="1" x14ac:dyDescent="0.2">
      <c r="A12" s="52"/>
      <c r="B12" s="416" t="s">
        <v>187</v>
      </c>
      <c r="C12" s="416"/>
      <c r="D12" s="416"/>
      <c r="E12" s="216">
        <v>53941.9</v>
      </c>
      <c r="F12" s="216">
        <v>44632.2</v>
      </c>
      <c r="G12" s="216">
        <v>44632.2</v>
      </c>
      <c r="H12" s="216">
        <v>44632.2</v>
      </c>
      <c r="I12" s="216">
        <v>44632.2</v>
      </c>
    </row>
    <row r="13" spans="1:9" ht="12.75" customHeight="1" x14ac:dyDescent="0.2">
      <c r="A13" s="394">
        <v>2</v>
      </c>
      <c r="B13" s="415" t="s">
        <v>188</v>
      </c>
      <c r="C13" s="103" t="s">
        <v>182</v>
      </c>
      <c r="D13" s="103" t="s">
        <v>185</v>
      </c>
      <c r="E13" s="325">
        <v>436</v>
      </c>
      <c r="F13" s="325">
        <v>436</v>
      </c>
      <c r="G13" s="325">
        <v>436</v>
      </c>
      <c r="H13" s="325">
        <v>436</v>
      </c>
      <c r="I13" s="217">
        <f t="shared" ref="I13" si="0">482-I14-I15</f>
        <v>436</v>
      </c>
    </row>
    <row r="14" spans="1:9" ht="76.5" x14ac:dyDescent="0.2">
      <c r="A14" s="394"/>
      <c r="B14" s="415"/>
      <c r="C14" s="101" t="s">
        <v>189</v>
      </c>
      <c r="D14" s="101" t="s">
        <v>185</v>
      </c>
      <c r="E14" s="324">
        <v>11</v>
      </c>
      <c r="F14" s="324">
        <v>11</v>
      </c>
      <c r="G14" s="324">
        <v>11</v>
      </c>
      <c r="H14" s="324">
        <v>11</v>
      </c>
      <c r="I14" s="218">
        <v>11</v>
      </c>
    </row>
    <row r="15" spans="1:9" ht="51" x14ac:dyDescent="0.2">
      <c r="A15" s="394"/>
      <c r="B15" s="415"/>
      <c r="C15" s="101" t="s">
        <v>190</v>
      </c>
      <c r="D15" s="101" t="s">
        <v>185</v>
      </c>
      <c r="E15" s="324">
        <v>35</v>
      </c>
      <c r="F15" s="324">
        <v>35</v>
      </c>
      <c r="G15" s="324">
        <v>35</v>
      </c>
      <c r="H15" s="324">
        <v>35</v>
      </c>
      <c r="I15" s="218">
        <v>35</v>
      </c>
    </row>
    <row r="16" spans="1:9" ht="14.25" customHeight="1" x14ac:dyDescent="0.2">
      <c r="A16" s="52"/>
      <c r="B16" s="416" t="s">
        <v>187</v>
      </c>
      <c r="C16" s="416"/>
      <c r="D16" s="416"/>
      <c r="E16" s="216">
        <v>77811.899999999994</v>
      </c>
      <c r="F16" s="216">
        <v>68866.3</v>
      </c>
      <c r="G16" s="216">
        <v>68866.3</v>
      </c>
      <c r="H16" s="216">
        <v>68866.3</v>
      </c>
      <c r="I16" s="216">
        <v>68866.3</v>
      </c>
    </row>
    <row r="17" spans="1:9" ht="12.75" customHeight="1" x14ac:dyDescent="0.2">
      <c r="A17" s="394">
        <v>3</v>
      </c>
      <c r="B17" s="415" t="s">
        <v>191</v>
      </c>
      <c r="C17" s="101" t="s">
        <v>192</v>
      </c>
      <c r="D17" s="101" t="s">
        <v>185</v>
      </c>
      <c r="E17" s="324">
        <v>21</v>
      </c>
      <c r="F17" s="324">
        <v>21</v>
      </c>
      <c r="G17" s="324">
        <v>21</v>
      </c>
      <c r="H17" s="324">
        <v>21</v>
      </c>
      <c r="I17" s="324">
        <v>21</v>
      </c>
    </row>
    <row r="18" spans="1:9" ht="63.75" x14ac:dyDescent="0.2">
      <c r="A18" s="394"/>
      <c r="B18" s="415"/>
      <c r="C18" s="101" t="s">
        <v>193</v>
      </c>
      <c r="D18" s="101" t="s">
        <v>185</v>
      </c>
      <c r="E18" s="324">
        <v>51</v>
      </c>
      <c r="F18" s="324">
        <v>51</v>
      </c>
      <c r="G18" s="324">
        <v>51</v>
      </c>
      <c r="H18" s="324">
        <v>51</v>
      </c>
      <c r="I18" s="324">
        <v>51</v>
      </c>
    </row>
    <row r="19" spans="1:9" x14ac:dyDescent="0.2">
      <c r="A19" s="394"/>
      <c r="B19" s="415"/>
      <c r="C19" s="101" t="s">
        <v>194</v>
      </c>
      <c r="D19" s="101" t="s">
        <v>185</v>
      </c>
      <c r="E19" s="324">
        <v>4</v>
      </c>
      <c r="F19" s="324">
        <v>4</v>
      </c>
      <c r="G19" s="324">
        <v>4</v>
      </c>
      <c r="H19" s="324">
        <v>4</v>
      </c>
      <c r="I19" s="324">
        <v>4</v>
      </c>
    </row>
    <row r="20" spans="1:9" ht="12.75" customHeight="1" x14ac:dyDescent="0.2">
      <c r="A20" s="52"/>
      <c r="B20" s="416" t="s">
        <v>187</v>
      </c>
      <c r="C20" s="416"/>
      <c r="D20" s="416"/>
      <c r="E20" s="216">
        <v>13560</v>
      </c>
      <c r="F20" s="216">
        <v>11800.2</v>
      </c>
      <c r="G20" s="216">
        <v>11800.2</v>
      </c>
      <c r="H20" s="216">
        <v>11800.2</v>
      </c>
      <c r="I20" s="216">
        <v>11800.2</v>
      </c>
    </row>
    <row r="21" spans="1:9" ht="25.5" x14ac:dyDescent="0.2">
      <c r="A21" s="52">
        <v>4</v>
      </c>
      <c r="B21" s="101" t="s">
        <v>195</v>
      </c>
      <c r="C21" s="101" t="s">
        <v>192</v>
      </c>
      <c r="D21" s="101" t="s">
        <v>196</v>
      </c>
      <c r="E21" s="193">
        <v>139658</v>
      </c>
      <c r="F21" s="193">
        <v>139658</v>
      </c>
      <c r="G21" s="193">
        <v>139658</v>
      </c>
      <c r="H21" s="193">
        <v>139658</v>
      </c>
      <c r="I21" s="193">
        <v>139658</v>
      </c>
    </row>
    <row r="22" spans="1:9" ht="12.75" customHeight="1" x14ac:dyDescent="0.2">
      <c r="A22" s="52"/>
      <c r="B22" s="416" t="s">
        <v>187</v>
      </c>
      <c r="C22" s="416"/>
      <c r="D22" s="416"/>
      <c r="E22" s="216">
        <v>16314</v>
      </c>
      <c r="F22" s="216">
        <v>21146.2</v>
      </c>
      <c r="G22" s="216">
        <v>21146.2</v>
      </c>
      <c r="H22" s="216">
        <v>21146.2</v>
      </c>
      <c r="I22" s="216">
        <v>21146.2</v>
      </c>
    </row>
    <row r="23" spans="1:9" ht="25.5" x14ac:dyDescent="0.2">
      <c r="A23" s="52">
        <v>5</v>
      </c>
      <c r="B23" s="101" t="s">
        <v>197</v>
      </c>
      <c r="C23" s="101" t="s">
        <v>198</v>
      </c>
      <c r="D23" s="101" t="s">
        <v>185</v>
      </c>
      <c r="E23" s="193">
        <v>432</v>
      </c>
      <c r="F23" s="193">
        <v>432</v>
      </c>
      <c r="G23" s="193">
        <v>432</v>
      </c>
      <c r="H23" s="193">
        <v>432</v>
      </c>
      <c r="I23" s="193">
        <v>432</v>
      </c>
    </row>
    <row r="24" spans="1:9" ht="12.75" customHeight="1" x14ac:dyDescent="0.2">
      <c r="A24" s="52"/>
      <c r="B24" s="416" t="s">
        <v>187</v>
      </c>
      <c r="C24" s="416"/>
      <c r="D24" s="416"/>
      <c r="E24" s="219">
        <v>2714.4</v>
      </c>
      <c r="F24" s="219">
        <v>2714.4</v>
      </c>
      <c r="G24" s="219">
        <v>2714.4</v>
      </c>
      <c r="H24" s="219">
        <v>2714.4</v>
      </c>
      <c r="I24" s="219">
        <v>2714.4</v>
      </c>
    </row>
    <row r="25" spans="1:9" ht="76.5" x14ac:dyDescent="0.2">
      <c r="A25" s="52">
        <v>6</v>
      </c>
      <c r="B25" s="101" t="s">
        <v>199</v>
      </c>
      <c r="C25" s="101" t="s">
        <v>200</v>
      </c>
      <c r="D25" s="101" t="s">
        <v>201</v>
      </c>
      <c r="E25" s="193">
        <v>12</v>
      </c>
      <c r="F25" s="193">
        <v>12</v>
      </c>
      <c r="G25" s="193">
        <v>12</v>
      </c>
      <c r="H25" s="193">
        <v>12</v>
      </c>
      <c r="I25" s="193">
        <v>12</v>
      </c>
    </row>
    <row r="26" spans="1:9" ht="12.75" customHeight="1" x14ac:dyDescent="0.2">
      <c r="A26" s="52"/>
      <c r="B26" s="416" t="s">
        <v>187</v>
      </c>
      <c r="C26" s="416"/>
      <c r="D26" s="416"/>
      <c r="E26" s="216">
        <v>10860.6</v>
      </c>
      <c r="F26" s="216">
        <v>10582.5</v>
      </c>
      <c r="G26" s="216">
        <v>10582.5</v>
      </c>
      <c r="H26" s="216">
        <v>10582.5</v>
      </c>
      <c r="I26" s="216">
        <v>10582.5</v>
      </c>
    </row>
    <row r="27" spans="1:9" x14ac:dyDescent="0.2">
      <c r="A27" s="52">
        <v>7</v>
      </c>
      <c r="B27" s="101" t="s">
        <v>202</v>
      </c>
      <c r="C27" s="101" t="s">
        <v>202</v>
      </c>
      <c r="D27" s="101" t="s">
        <v>185</v>
      </c>
      <c r="E27" s="193">
        <v>519</v>
      </c>
      <c r="F27" s="193">
        <v>805</v>
      </c>
      <c r="G27" s="193">
        <v>805</v>
      </c>
      <c r="H27" s="193">
        <v>805</v>
      </c>
      <c r="I27" s="193">
        <v>805</v>
      </c>
    </row>
    <row r="28" spans="1:9" ht="12.75" customHeight="1" x14ac:dyDescent="0.2">
      <c r="A28" s="52"/>
      <c r="B28" s="416" t="s">
        <v>187</v>
      </c>
      <c r="C28" s="416"/>
      <c r="D28" s="416"/>
      <c r="E28" s="216">
        <v>17420.099999999999</v>
      </c>
      <c r="F28" s="216">
        <v>15801.1</v>
      </c>
      <c r="G28" s="216">
        <v>15801.1</v>
      </c>
      <c r="H28" s="216">
        <v>15801.1</v>
      </c>
      <c r="I28" s="216">
        <v>15801.1</v>
      </c>
    </row>
    <row r="29" spans="1:9" ht="12.75" customHeight="1" x14ac:dyDescent="0.2">
      <c r="A29" s="394">
        <v>8</v>
      </c>
      <c r="B29" s="415" t="s">
        <v>203</v>
      </c>
      <c r="C29" s="101" t="s">
        <v>204</v>
      </c>
      <c r="D29" s="101" t="s">
        <v>185</v>
      </c>
      <c r="E29" s="218">
        <v>55</v>
      </c>
      <c r="F29" s="218">
        <v>55</v>
      </c>
      <c r="G29" s="218">
        <v>55</v>
      </c>
      <c r="H29" s="218">
        <v>55</v>
      </c>
      <c r="I29" s="218">
        <v>55</v>
      </c>
    </row>
    <row r="30" spans="1:9" x14ac:dyDescent="0.2">
      <c r="A30" s="394"/>
      <c r="B30" s="415"/>
      <c r="C30" s="101" t="s">
        <v>205</v>
      </c>
      <c r="D30" s="101" t="s">
        <v>185</v>
      </c>
      <c r="E30" s="218">
        <f>329-55-20</f>
        <v>254</v>
      </c>
      <c r="F30" s="218">
        <v>227</v>
      </c>
      <c r="G30" s="218">
        <v>227</v>
      </c>
      <c r="H30" s="218">
        <v>227</v>
      </c>
      <c r="I30" s="218">
        <v>227</v>
      </c>
    </row>
    <row r="31" spans="1:9" ht="25.5" x14ac:dyDescent="0.2">
      <c r="A31" s="394"/>
      <c r="B31" s="415"/>
      <c r="C31" s="101" t="s">
        <v>206</v>
      </c>
      <c r="D31" s="101" t="s">
        <v>185</v>
      </c>
      <c r="E31" s="218">
        <v>11</v>
      </c>
      <c r="F31" s="218">
        <v>11</v>
      </c>
      <c r="G31" s="218">
        <v>11</v>
      </c>
      <c r="H31" s="218">
        <v>11</v>
      </c>
      <c r="I31" s="218">
        <v>11</v>
      </c>
    </row>
    <row r="32" spans="1:9" ht="25.5" x14ac:dyDescent="0.2">
      <c r="A32" s="394"/>
      <c r="B32" s="415"/>
      <c r="C32" s="101" t="s">
        <v>207</v>
      </c>
      <c r="D32" s="101" t="s">
        <v>185</v>
      </c>
      <c r="E32" s="218">
        <v>9</v>
      </c>
      <c r="F32" s="218">
        <v>9</v>
      </c>
      <c r="G32" s="218">
        <v>9</v>
      </c>
      <c r="H32" s="218">
        <v>9</v>
      </c>
      <c r="I32" s="218">
        <v>9</v>
      </c>
    </row>
    <row r="33" spans="1:9" ht="12.75" customHeight="1" x14ac:dyDescent="0.2">
      <c r="A33" s="52"/>
      <c r="B33" s="416" t="s">
        <v>187</v>
      </c>
      <c r="C33" s="416"/>
      <c r="D33" s="416"/>
      <c r="E33" s="216">
        <v>29906</v>
      </c>
      <c r="F33" s="216">
        <v>28652.3</v>
      </c>
      <c r="G33" s="216">
        <v>28652.3</v>
      </c>
      <c r="H33" s="216">
        <v>28652.3</v>
      </c>
      <c r="I33" s="216">
        <v>28652.3</v>
      </c>
    </row>
    <row r="34" spans="1:9" ht="38.25" customHeight="1" x14ac:dyDescent="0.2">
      <c r="A34" s="394">
        <v>9</v>
      </c>
      <c r="B34" s="415" t="s">
        <v>208</v>
      </c>
      <c r="C34" s="101" t="s">
        <v>209</v>
      </c>
      <c r="D34" s="101" t="s">
        <v>185</v>
      </c>
      <c r="E34" s="218">
        <v>55</v>
      </c>
      <c r="F34" s="218">
        <v>55</v>
      </c>
      <c r="G34" s="218">
        <v>55</v>
      </c>
      <c r="H34" s="218">
        <v>55</v>
      </c>
      <c r="I34" s="218">
        <v>55</v>
      </c>
    </row>
    <row r="35" spans="1:9" ht="38.25" x14ac:dyDescent="0.2">
      <c r="A35" s="394"/>
      <c r="B35" s="415"/>
      <c r="C35" s="101" t="s">
        <v>210</v>
      </c>
      <c r="D35" s="101" t="s">
        <v>185</v>
      </c>
      <c r="E35" s="218">
        <v>254</v>
      </c>
      <c r="F35" s="218">
        <v>227</v>
      </c>
      <c r="G35" s="218">
        <v>227</v>
      </c>
      <c r="H35" s="218">
        <v>227</v>
      </c>
      <c r="I35" s="218">
        <v>227</v>
      </c>
    </row>
    <row r="36" spans="1:9" ht="12.75" customHeight="1" x14ac:dyDescent="0.2">
      <c r="A36" s="52"/>
      <c r="B36" s="416" t="s">
        <v>187</v>
      </c>
      <c r="C36" s="416"/>
      <c r="D36" s="416"/>
      <c r="E36" s="216">
        <v>39336.300000000003</v>
      </c>
      <c r="F36" s="216">
        <v>38968.6</v>
      </c>
      <c r="G36" s="216">
        <v>38968.6</v>
      </c>
      <c r="H36" s="216">
        <v>38968.6</v>
      </c>
      <c r="I36" s="216">
        <v>38968.6</v>
      </c>
    </row>
    <row r="37" spans="1:9" ht="44.25" customHeight="1" x14ac:dyDescent="0.2">
      <c r="A37" s="418">
        <v>10</v>
      </c>
      <c r="B37" s="215" t="s">
        <v>489</v>
      </c>
      <c r="C37" s="215" t="s">
        <v>489</v>
      </c>
      <c r="D37" s="215" t="s">
        <v>490</v>
      </c>
      <c r="E37" s="193">
        <v>12</v>
      </c>
      <c r="F37" s="193">
        <v>12</v>
      </c>
      <c r="G37" s="193">
        <v>12</v>
      </c>
      <c r="H37" s="193">
        <v>12</v>
      </c>
      <c r="I37" s="193">
        <v>12</v>
      </c>
    </row>
    <row r="38" spans="1:9" ht="12.75" hidden="1" customHeight="1" x14ac:dyDescent="0.2">
      <c r="A38" s="419"/>
      <c r="B38" s="192"/>
      <c r="C38" s="192"/>
      <c r="D38" s="192"/>
      <c r="E38" s="216"/>
      <c r="F38" s="216"/>
      <c r="G38" s="216"/>
      <c r="H38" s="216"/>
      <c r="I38" s="216"/>
    </row>
    <row r="39" spans="1:9" ht="12.75" customHeight="1" x14ac:dyDescent="0.2">
      <c r="A39" s="420"/>
      <c r="B39" s="417" t="s">
        <v>187</v>
      </c>
      <c r="C39" s="417"/>
      <c r="D39" s="417"/>
      <c r="E39" s="216">
        <v>72.7</v>
      </c>
      <c r="F39" s="216">
        <v>114.41</v>
      </c>
      <c r="G39" s="216">
        <v>114.41</v>
      </c>
      <c r="H39" s="216">
        <v>114.41</v>
      </c>
      <c r="I39" s="216">
        <v>114.41</v>
      </c>
    </row>
    <row r="40" spans="1:9" ht="51" customHeight="1" x14ac:dyDescent="0.2">
      <c r="A40" s="394">
        <v>11</v>
      </c>
      <c r="B40" s="416" t="s">
        <v>211</v>
      </c>
      <c r="C40" s="101" t="s">
        <v>212</v>
      </c>
      <c r="D40" s="101" t="s">
        <v>213</v>
      </c>
      <c r="E40" s="193">
        <v>16974</v>
      </c>
      <c r="F40" s="193">
        <v>16974</v>
      </c>
      <c r="G40" s="193">
        <v>16974</v>
      </c>
      <c r="H40" s="193">
        <v>16974</v>
      </c>
      <c r="I40" s="193">
        <v>16974</v>
      </c>
    </row>
    <row r="41" spans="1:9" ht="51" customHeight="1" x14ac:dyDescent="0.2">
      <c r="A41" s="394"/>
      <c r="B41" s="416"/>
      <c r="C41" s="101" t="s">
        <v>214</v>
      </c>
      <c r="D41" s="101" t="s">
        <v>213</v>
      </c>
      <c r="E41" s="193">
        <v>6624</v>
      </c>
      <c r="F41" s="193">
        <v>6624</v>
      </c>
      <c r="G41" s="193">
        <v>6624</v>
      </c>
      <c r="H41" s="193">
        <v>6624</v>
      </c>
      <c r="I41" s="193">
        <v>6624</v>
      </c>
    </row>
    <row r="42" spans="1:9" ht="38.25" x14ac:dyDescent="0.2">
      <c r="A42" s="394"/>
      <c r="B42" s="416"/>
      <c r="C42" s="101" t="s">
        <v>215</v>
      </c>
      <c r="D42" s="101" t="s">
        <v>213</v>
      </c>
      <c r="E42" s="193">
        <v>4186</v>
      </c>
      <c r="F42" s="193">
        <v>4186</v>
      </c>
      <c r="G42" s="193">
        <v>4186</v>
      </c>
      <c r="H42" s="193">
        <v>4186</v>
      </c>
      <c r="I42" s="193">
        <v>4186</v>
      </c>
    </row>
    <row r="43" spans="1:9" ht="12.75" customHeight="1" x14ac:dyDescent="0.2">
      <c r="A43" s="52"/>
      <c r="B43" s="421" t="s">
        <v>187</v>
      </c>
      <c r="C43" s="421"/>
      <c r="D43" s="421"/>
      <c r="E43" s="193">
        <v>1241</v>
      </c>
      <c r="F43" s="193">
        <v>1396.4</v>
      </c>
      <c r="G43" s="193">
        <v>1396.4</v>
      </c>
      <c r="H43" s="193">
        <v>1396.4</v>
      </c>
      <c r="I43" s="193">
        <v>1396.4</v>
      </c>
    </row>
    <row r="44" spans="1:9" ht="25.5" x14ac:dyDescent="0.2">
      <c r="A44" s="52">
        <v>11</v>
      </c>
      <c r="B44" s="104" t="s">
        <v>216</v>
      </c>
      <c r="C44" s="105" t="s">
        <v>507</v>
      </c>
      <c r="D44" s="105" t="s">
        <v>508</v>
      </c>
      <c r="E44" s="193">
        <v>11</v>
      </c>
      <c r="F44" s="193">
        <v>12</v>
      </c>
      <c r="G44" s="193">
        <v>12</v>
      </c>
      <c r="H44" s="193">
        <v>12</v>
      </c>
      <c r="I44" s="193">
        <v>12</v>
      </c>
    </row>
    <row r="45" spans="1:9" ht="12.75" customHeight="1" x14ac:dyDescent="0.2">
      <c r="A45" s="52"/>
      <c r="B45" s="416" t="s">
        <v>187</v>
      </c>
      <c r="C45" s="416"/>
      <c r="D45" s="416"/>
      <c r="E45" s="216">
        <v>1431.2</v>
      </c>
      <c r="F45" s="216">
        <v>1510.3</v>
      </c>
      <c r="G45" s="216">
        <v>1510.3</v>
      </c>
      <c r="H45" s="216">
        <v>1510.3</v>
      </c>
      <c r="I45" s="216">
        <v>1510.3</v>
      </c>
    </row>
    <row r="46" spans="1:9" ht="63.75" x14ac:dyDescent="0.2">
      <c r="A46" s="52">
        <v>12</v>
      </c>
      <c r="B46" s="101" t="s">
        <v>219</v>
      </c>
      <c r="C46" s="101" t="s">
        <v>217</v>
      </c>
      <c r="D46" s="101" t="s">
        <v>218</v>
      </c>
      <c r="E46" s="193">
        <v>6</v>
      </c>
      <c r="F46" s="193">
        <v>6</v>
      </c>
      <c r="G46" s="193">
        <v>6</v>
      </c>
      <c r="H46" s="193">
        <v>6</v>
      </c>
      <c r="I46" s="193">
        <v>6</v>
      </c>
    </row>
    <row r="47" spans="1:9" ht="12.75" customHeight="1" x14ac:dyDescent="0.2">
      <c r="A47" s="52"/>
      <c r="B47" s="416" t="s">
        <v>187</v>
      </c>
      <c r="C47" s="416"/>
      <c r="D47" s="416"/>
      <c r="E47" s="216">
        <v>1237.9000000000001</v>
      </c>
      <c r="F47" s="216">
        <v>1421.1</v>
      </c>
      <c r="G47" s="216">
        <v>1421.1</v>
      </c>
      <c r="H47" s="216">
        <v>1421.1</v>
      </c>
      <c r="I47" s="216">
        <v>1421.1</v>
      </c>
    </row>
    <row r="48" spans="1:9" ht="89.25" x14ac:dyDescent="0.2">
      <c r="A48" s="52">
        <v>13</v>
      </c>
      <c r="B48" s="101" t="s">
        <v>220</v>
      </c>
      <c r="C48" s="101" t="s">
        <v>221</v>
      </c>
      <c r="D48" s="101" t="s">
        <v>222</v>
      </c>
      <c r="E48" s="193">
        <v>6</v>
      </c>
      <c r="F48" s="193">
        <v>6</v>
      </c>
      <c r="G48" s="193">
        <v>6</v>
      </c>
      <c r="H48" s="193">
        <v>6</v>
      </c>
      <c r="I48" s="193">
        <v>6</v>
      </c>
    </row>
    <row r="49" spans="1:9" ht="12.75" customHeight="1" x14ac:dyDescent="0.2">
      <c r="A49" s="52"/>
      <c r="B49" s="416" t="s">
        <v>187</v>
      </c>
      <c r="C49" s="416"/>
      <c r="D49" s="416"/>
      <c r="E49" s="216">
        <v>368.8</v>
      </c>
      <c r="F49" s="216">
        <v>433.9</v>
      </c>
      <c r="G49" s="216">
        <v>433.9</v>
      </c>
      <c r="H49" s="216">
        <v>433.9</v>
      </c>
      <c r="I49" s="216">
        <v>433.9</v>
      </c>
    </row>
    <row r="50" spans="1:9" ht="38.25" x14ac:dyDescent="0.2">
      <c r="A50" s="52">
        <v>14</v>
      </c>
      <c r="B50" s="101" t="s">
        <v>223</v>
      </c>
      <c r="C50" s="101" t="s">
        <v>224</v>
      </c>
      <c r="D50" s="101" t="s">
        <v>222</v>
      </c>
      <c r="E50" s="193">
        <v>20</v>
      </c>
      <c r="F50" s="193">
        <v>20</v>
      </c>
      <c r="G50" s="193">
        <v>20</v>
      </c>
      <c r="H50" s="193">
        <v>20</v>
      </c>
      <c r="I50" s="193">
        <v>20</v>
      </c>
    </row>
    <row r="51" spans="1:9" ht="16.5" customHeight="1" x14ac:dyDescent="0.2">
      <c r="A51" s="52"/>
      <c r="B51" s="416" t="s">
        <v>187</v>
      </c>
      <c r="C51" s="416"/>
      <c r="D51" s="416"/>
      <c r="E51" s="216">
        <v>368.8</v>
      </c>
      <c r="F51" s="216">
        <v>433.9</v>
      </c>
      <c r="G51" s="216">
        <v>433.9</v>
      </c>
      <c r="H51" s="216">
        <v>433.9</v>
      </c>
      <c r="I51" s="216">
        <v>433.9</v>
      </c>
    </row>
    <row r="53" spans="1:9" ht="15.75" x14ac:dyDescent="0.25">
      <c r="A53" s="2" t="s">
        <v>95</v>
      </c>
    </row>
  </sheetData>
  <mergeCells count="36">
    <mergeCell ref="B43:D43"/>
    <mergeCell ref="B45:D45"/>
    <mergeCell ref="B47:D47"/>
    <mergeCell ref="B49:D49"/>
    <mergeCell ref="B51:D51"/>
    <mergeCell ref="B33:D33"/>
    <mergeCell ref="A34:A35"/>
    <mergeCell ref="B34:B35"/>
    <mergeCell ref="B36:D36"/>
    <mergeCell ref="A40:A42"/>
    <mergeCell ref="B40:B42"/>
    <mergeCell ref="B39:D39"/>
    <mergeCell ref="A37:A39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I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4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34"/>
  <sheetViews>
    <sheetView topLeftCell="A13" zoomScale="90" zoomScaleNormal="90" workbookViewId="0">
      <selection activeCell="E28" sqref="E28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5.7109375" style="2" customWidth="1"/>
    <col min="5" max="5" width="10.42578125" style="2" customWidth="1"/>
    <col min="6" max="6" width="14.140625" style="2" hidden="1" customWidth="1"/>
    <col min="7" max="8" width="14.140625" style="2" customWidth="1"/>
    <col min="9" max="9" width="15.42578125" style="2" customWidth="1"/>
    <col min="10" max="10" width="12.42578125" style="2" customWidth="1"/>
    <col min="11" max="257" width="9.140625" style="2"/>
  </cols>
  <sheetData>
    <row r="1" spans="1:10" ht="72.75" customHeight="1" x14ac:dyDescent="0.25">
      <c r="A1" s="4"/>
      <c r="B1" s="5"/>
      <c r="D1" s="106"/>
      <c r="E1" s="106"/>
      <c r="F1" s="422" t="s">
        <v>225</v>
      </c>
      <c r="G1" s="422"/>
      <c r="H1" s="422"/>
      <c r="I1" s="422"/>
    </row>
    <row r="2" spans="1:10" ht="37.5" customHeight="1" x14ac:dyDescent="0.25">
      <c r="A2" s="371" t="s">
        <v>226</v>
      </c>
      <c r="B2" s="371"/>
      <c r="C2" s="371"/>
      <c r="D2" s="371"/>
      <c r="E2" s="371"/>
      <c r="F2" s="371"/>
      <c r="G2" s="371"/>
      <c r="H2" s="371"/>
    </row>
    <row r="3" spans="1:10" ht="37.5" customHeight="1" x14ac:dyDescent="0.25">
      <c r="A3" s="373" t="s">
        <v>2</v>
      </c>
      <c r="B3" s="374" t="s">
        <v>227</v>
      </c>
      <c r="C3" s="374" t="s">
        <v>4</v>
      </c>
      <c r="D3" s="374" t="s">
        <v>228</v>
      </c>
      <c r="E3" s="374" t="s">
        <v>229</v>
      </c>
      <c r="F3" s="374"/>
      <c r="G3" s="374"/>
      <c r="H3" s="374"/>
      <c r="I3" s="374"/>
      <c r="J3" s="374"/>
    </row>
    <row r="4" spans="1:10" ht="64.5" customHeight="1" x14ac:dyDescent="0.25">
      <c r="A4" s="373"/>
      <c r="B4" s="374"/>
      <c r="C4" s="374"/>
      <c r="D4" s="374"/>
      <c r="E4" s="8" t="s">
        <v>7</v>
      </c>
      <c r="F4" s="8" t="str">
        <f>'Ресурсное обеспечение'!E4</f>
        <v>Текущий финансовый год</v>
      </c>
      <c r="G4" s="8" t="str">
        <f>'Ресурсное обеспечение'!F4</f>
        <v>Текущий финансовый год</v>
      </c>
      <c r="H4" s="8" t="str">
        <f>'Ресурсное обеспечение'!G4</f>
        <v>Очередной финансовый год</v>
      </c>
      <c r="I4" s="8" t="str">
        <f>'Ресурсное обеспечение'!H4</f>
        <v xml:space="preserve">Первый  год планового периода </v>
      </c>
      <c r="J4" s="8" t="str">
        <f>'Ресурсное обеспечение'!I4</f>
        <v xml:space="preserve">Второй  год планового периода </v>
      </c>
    </row>
    <row r="5" spans="1:10" ht="25.5" customHeight="1" x14ac:dyDescent="0.25">
      <c r="A5" s="373"/>
      <c r="B5" s="374"/>
      <c r="C5" s="374"/>
      <c r="D5" s="374"/>
      <c r="E5" s="423">
        <v>2022</v>
      </c>
      <c r="F5" s="423">
        <v>2023</v>
      </c>
      <c r="G5" s="423">
        <v>2023</v>
      </c>
      <c r="H5" s="423">
        <v>2024</v>
      </c>
      <c r="I5" s="399">
        <v>2025</v>
      </c>
      <c r="J5" s="399">
        <v>2026</v>
      </c>
    </row>
    <row r="6" spans="1:10" ht="25.5" customHeight="1" x14ac:dyDescent="0.25">
      <c r="A6" s="373"/>
      <c r="B6" s="374"/>
      <c r="C6" s="374"/>
      <c r="D6" s="374"/>
      <c r="E6" s="424"/>
      <c r="F6" s="424"/>
      <c r="G6" s="424"/>
      <c r="H6" s="424"/>
      <c r="I6" s="399"/>
      <c r="J6" s="399"/>
    </row>
    <row r="7" spans="1:10" ht="25.5" customHeight="1" x14ac:dyDescent="0.25">
      <c r="A7" s="373"/>
      <c r="B7" s="374"/>
      <c r="C7" s="374"/>
      <c r="D7" s="374"/>
      <c r="E7" s="425"/>
      <c r="F7" s="425"/>
      <c r="G7" s="425"/>
      <c r="H7" s="425"/>
      <c r="I7" s="399"/>
      <c r="J7" s="399"/>
    </row>
    <row r="8" spans="1:10" ht="53.25" customHeight="1" x14ac:dyDescent="0.25">
      <c r="A8" s="387" t="s">
        <v>230</v>
      </c>
      <c r="B8" s="387"/>
      <c r="C8" s="387"/>
      <c r="D8" s="387"/>
      <c r="E8" s="387"/>
      <c r="F8" s="387"/>
      <c r="G8" s="387"/>
      <c r="H8" s="387"/>
    </row>
    <row r="9" spans="1:10" ht="33" customHeight="1" x14ac:dyDescent="0.25">
      <c r="A9" s="428" t="s">
        <v>231</v>
      </c>
      <c r="B9" s="428"/>
      <c r="C9" s="428"/>
      <c r="D9" s="428"/>
      <c r="E9" s="428"/>
      <c r="F9" s="428"/>
      <c r="G9" s="428"/>
      <c r="H9" s="428"/>
    </row>
    <row r="10" spans="1:10" ht="58.5" customHeight="1" x14ac:dyDescent="0.25">
      <c r="A10" s="21" t="s">
        <v>27</v>
      </c>
      <c r="B10" s="107" t="s">
        <v>28</v>
      </c>
      <c r="C10" s="23" t="s">
        <v>18</v>
      </c>
      <c r="D10" s="108" t="s">
        <v>232</v>
      </c>
      <c r="E10" s="179">
        <f t="shared" ref="E10:F10" si="0">329/450*1000</f>
        <v>731.1111111111112</v>
      </c>
      <c r="F10" s="179">
        <f t="shared" si="0"/>
        <v>731.1111111111112</v>
      </c>
      <c r="G10" s="179">
        <v>485.6</v>
      </c>
      <c r="H10" s="179">
        <v>485.6</v>
      </c>
      <c r="I10" s="179">
        <v>485.6</v>
      </c>
      <c r="J10" s="179">
        <v>485.6</v>
      </c>
    </row>
    <row r="11" spans="1:10" ht="84" customHeight="1" x14ac:dyDescent="0.25">
      <c r="A11" s="11" t="s">
        <v>233</v>
      </c>
      <c r="B11" s="20" t="s">
        <v>30</v>
      </c>
      <c r="C11" s="23" t="s">
        <v>18</v>
      </c>
      <c r="D11" s="108" t="s">
        <v>232</v>
      </c>
      <c r="E11" s="23">
        <v>50</v>
      </c>
      <c r="F11" s="23">
        <v>50</v>
      </c>
      <c r="G11" s="13">
        <v>100</v>
      </c>
      <c r="H11" s="13">
        <v>100</v>
      </c>
      <c r="I11" s="13">
        <v>100</v>
      </c>
      <c r="J11" s="13">
        <v>100</v>
      </c>
    </row>
    <row r="12" spans="1:10" ht="105.75" customHeight="1" x14ac:dyDescent="0.25">
      <c r="A12" s="11" t="s">
        <v>31</v>
      </c>
      <c r="B12" s="12" t="s">
        <v>32</v>
      </c>
      <c r="C12" s="13" t="s">
        <v>18</v>
      </c>
      <c r="D12" s="8" t="s">
        <v>232</v>
      </c>
      <c r="E12" s="13">
        <v>100</v>
      </c>
      <c r="F12" s="13">
        <v>100</v>
      </c>
      <c r="G12" s="13">
        <v>100</v>
      </c>
      <c r="H12" s="13">
        <v>100</v>
      </c>
      <c r="I12" s="13">
        <v>100</v>
      </c>
      <c r="J12" s="13">
        <v>100</v>
      </c>
    </row>
    <row r="13" spans="1:10" ht="45.75" customHeight="1" x14ac:dyDescent="0.25">
      <c r="A13" s="429" t="s">
        <v>33</v>
      </c>
      <c r="B13" s="429"/>
      <c r="C13" s="429"/>
      <c r="D13" s="429"/>
      <c r="E13" s="429"/>
      <c r="F13" s="429"/>
      <c r="G13" s="429"/>
      <c r="H13" s="429"/>
    </row>
    <row r="14" spans="1:10" ht="85.5" customHeight="1" x14ac:dyDescent="0.25">
      <c r="A14" s="11" t="s">
        <v>234</v>
      </c>
      <c r="B14" s="12" t="s">
        <v>35</v>
      </c>
      <c r="C14" s="8" t="s">
        <v>18</v>
      </c>
      <c r="D14" s="8" t="s">
        <v>235</v>
      </c>
      <c r="E14" s="15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</row>
    <row r="15" spans="1:10" ht="74.25" customHeight="1" x14ac:dyDescent="0.25">
      <c r="A15" s="11" t="s">
        <v>236</v>
      </c>
      <c r="B15" s="12" t="s">
        <v>237</v>
      </c>
      <c r="C15" s="8" t="s">
        <v>18</v>
      </c>
      <c r="D15" s="8" t="s">
        <v>235</v>
      </c>
      <c r="E15" s="28">
        <v>100</v>
      </c>
      <c r="F15" s="26">
        <v>100</v>
      </c>
      <c r="G15" s="26">
        <v>100</v>
      </c>
      <c r="H15" s="26">
        <v>100</v>
      </c>
      <c r="I15" s="26">
        <v>100</v>
      </c>
      <c r="J15" s="26">
        <v>100</v>
      </c>
    </row>
    <row r="16" spans="1:10" ht="63.75" customHeight="1" x14ac:dyDescent="0.25">
      <c r="A16" s="11" t="s">
        <v>238</v>
      </c>
      <c r="B16" s="12" t="s">
        <v>39</v>
      </c>
      <c r="C16" s="13" t="s">
        <v>18</v>
      </c>
      <c r="D16" s="8" t="s">
        <v>232</v>
      </c>
      <c r="E16" s="18">
        <v>5.4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</row>
    <row r="17" spans="1:10" ht="72.75" customHeight="1" x14ac:dyDescent="0.25">
      <c r="A17" s="11" t="s">
        <v>40</v>
      </c>
      <c r="B17" s="12" t="s">
        <v>41</v>
      </c>
      <c r="C17" s="8" t="s">
        <v>18</v>
      </c>
      <c r="D17" s="8" t="s">
        <v>232</v>
      </c>
      <c r="E17" s="181">
        <v>5.57</v>
      </c>
      <c r="F17" s="13">
        <v>6.9</v>
      </c>
      <c r="G17" s="13">
        <v>5.57</v>
      </c>
      <c r="H17" s="13">
        <v>5.57</v>
      </c>
      <c r="I17" s="13">
        <v>5.57</v>
      </c>
      <c r="J17" s="13">
        <v>5.57</v>
      </c>
    </row>
    <row r="18" spans="1:10" ht="65.25" customHeight="1" x14ac:dyDescent="0.25">
      <c r="A18" s="11" t="s">
        <v>42</v>
      </c>
      <c r="B18" s="12" t="s">
        <v>44</v>
      </c>
      <c r="C18" s="28" t="s">
        <v>18</v>
      </c>
      <c r="D18" s="8" t="s">
        <v>232</v>
      </c>
      <c r="E18" s="28">
        <v>100</v>
      </c>
      <c r="F18" s="28">
        <v>100</v>
      </c>
      <c r="G18" s="28">
        <v>100</v>
      </c>
      <c r="H18" s="28">
        <v>100</v>
      </c>
      <c r="I18" s="28">
        <v>100</v>
      </c>
      <c r="J18" s="28">
        <v>100</v>
      </c>
    </row>
    <row r="19" spans="1:10" ht="82.5" customHeight="1" x14ac:dyDescent="0.25">
      <c r="A19" s="11" t="s">
        <v>43</v>
      </c>
      <c r="B19" s="12" t="s">
        <v>239</v>
      </c>
      <c r="C19" s="28" t="s">
        <v>18</v>
      </c>
      <c r="D19" s="8" t="s">
        <v>232</v>
      </c>
      <c r="E19" s="180">
        <v>100</v>
      </c>
      <c r="F19" s="28">
        <v>100</v>
      </c>
      <c r="G19" s="28">
        <v>100</v>
      </c>
      <c r="H19" s="28">
        <v>100</v>
      </c>
      <c r="I19" s="28">
        <v>100</v>
      </c>
      <c r="J19" s="28">
        <v>100</v>
      </c>
    </row>
    <row r="20" spans="1:10" ht="85.5" customHeight="1" x14ac:dyDescent="0.25">
      <c r="A20" s="11" t="s">
        <v>45</v>
      </c>
      <c r="B20" s="17" t="s">
        <v>48</v>
      </c>
      <c r="C20" s="8" t="s">
        <v>18</v>
      </c>
      <c r="D20" s="8" t="s">
        <v>232</v>
      </c>
      <c r="E20" s="180">
        <v>100</v>
      </c>
      <c r="F20" s="180">
        <v>100</v>
      </c>
      <c r="G20" s="180">
        <v>100</v>
      </c>
      <c r="H20" s="180">
        <v>100</v>
      </c>
      <c r="I20" s="8">
        <v>100</v>
      </c>
      <c r="J20" s="298">
        <v>100</v>
      </c>
    </row>
    <row r="21" spans="1:10" ht="44.25" customHeight="1" x14ac:dyDescent="0.25">
      <c r="A21" s="429" t="s">
        <v>516</v>
      </c>
      <c r="B21" s="429"/>
      <c r="C21" s="429"/>
      <c r="D21" s="429"/>
      <c r="E21" s="429"/>
      <c r="F21" s="429"/>
      <c r="G21" s="429"/>
      <c r="H21" s="429"/>
    </row>
    <row r="22" spans="1:10" ht="58.5" customHeight="1" x14ac:dyDescent="0.25">
      <c r="A22" s="7" t="s">
        <v>49</v>
      </c>
      <c r="B22" s="17" t="s">
        <v>50</v>
      </c>
      <c r="C22" s="13" t="s">
        <v>18</v>
      </c>
      <c r="D22" s="8" t="s">
        <v>232</v>
      </c>
      <c r="E22" s="8">
        <v>71</v>
      </c>
      <c r="F22" s="8"/>
      <c r="G22" s="8">
        <v>73</v>
      </c>
      <c r="H22" s="8">
        <v>75</v>
      </c>
      <c r="I22" s="321">
        <v>75</v>
      </c>
      <c r="J22" s="298">
        <v>75</v>
      </c>
    </row>
    <row r="23" spans="1:10" ht="42" customHeight="1" x14ac:dyDescent="0.25">
      <c r="A23" s="430" t="s">
        <v>240</v>
      </c>
      <c r="B23" s="430"/>
      <c r="C23" s="430"/>
      <c r="D23" s="430"/>
      <c r="E23" s="430"/>
      <c r="F23" s="430"/>
    </row>
    <row r="24" spans="1:10" ht="31.5" x14ac:dyDescent="0.25">
      <c r="A24" s="33" t="s">
        <v>52</v>
      </c>
      <c r="B24" s="17" t="s">
        <v>241</v>
      </c>
      <c r="C24" s="8" t="s">
        <v>18</v>
      </c>
      <c r="D24" s="8" t="s">
        <v>232</v>
      </c>
      <c r="E24" s="8">
        <v>81.5</v>
      </c>
      <c r="F24" s="8"/>
      <c r="G24" s="8">
        <v>82</v>
      </c>
      <c r="H24" s="8">
        <v>83</v>
      </c>
      <c r="I24" s="8">
        <v>83</v>
      </c>
      <c r="J24" s="298">
        <v>83</v>
      </c>
    </row>
    <row r="25" spans="1:10" s="2" customFormat="1" ht="20.25" customHeight="1" x14ac:dyDescent="0.25"/>
    <row r="26" spans="1:10" ht="26.25" customHeight="1" x14ac:dyDescent="0.25">
      <c r="A26" s="426" t="s">
        <v>242</v>
      </c>
      <c r="B26" s="426"/>
      <c r="C26" s="426"/>
      <c r="D26" s="426"/>
      <c r="E26" s="426"/>
      <c r="F26" s="426"/>
    </row>
    <row r="27" spans="1:10" ht="31.5" x14ac:dyDescent="0.25">
      <c r="A27" s="33" t="s">
        <v>243</v>
      </c>
      <c r="B27" s="17" t="s">
        <v>56</v>
      </c>
      <c r="C27" s="8" t="s">
        <v>18</v>
      </c>
      <c r="D27" s="8" t="s">
        <v>232</v>
      </c>
      <c r="E27" s="8">
        <v>79.06</v>
      </c>
      <c r="F27" s="8"/>
      <c r="G27" s="8">
        <v>82</v>
      </c>
      <c r="H27" s="8">
        <v>84</v>
      </c>
      <c r="I27" s="8">
        <v>86</v>
      </c>
      <c r="J27" s="298">
        <v>86</v>
      </c>
    </row>
    <row r="28" spans="1:10" ht="31.5" x14ac:dyDescent="0.25">
      <c r="A28" s="33" t="s">
        <v>57</v>
      </c>
      <c r="B28" s="17" t="s">
        <v>58</v>
      </c>
      <c r="C28" s="8" t="s">
        <v>18</v>
      </c>
      <c r="D28" s="8" t="s">
        <v>232</v>
      </c>
      <c r="E28" s="8">
        <v>215</v>
      </c>
      <c r="F28" s="8"/>
      <c r="G28" s="8">
        <v>215</v>
      </c>
      <c r="H28" s="8">
        <v>215</v>
      </c>
      <c r="I28" s="8">
        <v>215</v>
      </c>
      <c r="J28" s="298">
        <v>215</v>
      </c>
    </row>
    <row r="29" spans="1:10" ht="31.5" x14ac:dyDescent="0.25">
      <c r="A29" s="33" t="s">
        <v>59</v>
      </c>
      <c r="B29" s="17" t="s">
        <v>244</v>
      </c>
      <c r="C29" s="8" t="s">
        <v>18</v>
      </c>
      <c r="D29" s="8" t="s">
        <v>245</v>
      </c>
      <c r="E29" s="35">
        <v>0.47</v>
      </c>
      <c r="F29" s="35"/>
      <c r="G29" s="35">
        <v>0.62</v>
      </c>
      <c r="H29" s="35">
        <v>0.64</v>
      </c>
      <c r="I29" s="35">
        <v>0.64</v>
      </c>
      <c r="J29" s="35">
        <v>0.64</v>
      </c>
    </row>
    <row r="30" spans="1:10" ht="35.25" customHeight="1" x14ac:dyDescent="0.25">
      <c r="A30" s="427" t="s">
        <v>61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10" ht="47.25" x14ac:dyDescent="0.25">
      <c r="A31" s="33" t="s">
        <v>62</v>
      </c>
      <c r="B31" s="17" t="s">
        <v>63</v>
      </c>
      <c r="C31" s="8" t="s">
        <v>18</v>
      </c>
      <c r="D31" s="8" t="s">
        <v>245</v>
      </c>
      <c r="E31" s="36">
        <v>7.6999999999999999E-2</v>
      </c>
      <c r="F31" s="8"/>
      <c r="G31" s="36">
        <v>9.2399999999999996E-2</v>
      </c>
      <c r="H31" s="36">
        <v>0.1079</v>
      </c>
      <c r="I31" s="36">
        <v>0.1079</v>
      </c>
      <c r="J31" s="36">
        <v>0.1079</v>
      </c>
    </row>
    <row r="32" spans="1:10" x14ac:dyDescent="0.25">
      <c r="A32" s="4"/>
      <c r="B32" s="110"/>
      <c r="C32" s="6"/>
      <c r="D32" s="6"/>
      <c r="E32" s="6"/>
      <c r="F32" s="6"/>
      <c r="G32" s="6"/>
      <c r="H32" s="6"/>
      <c r="I32" s="6"/>
    </row>
    <row r="34" spans="1:1" s="53" customFormat="1" x14ac:dyDescent="0.25">
      <c r="A34" s="2" t="s">
        <v>95</v>
      </c>
    </row>
  </sheetData>
  <mergeCells count="20">
    <mergeCell ref="A26:F26"/>
    <mergeCell ref="A30:J30"/>
    <mergeCell ref="A8:H8"/>
    <mergeCell ref="A9:H9"/>
    <mergeCell ref="A13:H13"/>
    <mergeCell ref="A21:H21"/>
    <mergeCell ref="A23:F23"/>
    <mergeCell ref="F1:I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</mergeCells>
  <printOptions gridLines="1"/>
  <pageMargins left="0.51180555555555496" right="0.51180555555555496" top="0.31527777777777799" bottom="0.35416666666666702" header="0.51180555555555496" footer="0.51180555555555496"/>
  <pageSetup paperSize="9" scale="77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125"/>
  <sheetViews>
    <sheetView view="pageBreakPreview" zoomScale="90" zoomScaleNormal="80" zoomScaleSheetLayoutView="90" workbookViewId="0">
      <pane xSplit="3" ySplit="5" topLeftCell="D95" activePane="bottomRight" state="frozen"/>
      <selection activeCell="B15" sqref="B15"/>
      <selection pane="topRight"/>
      <selection pane="bottomLeft"/>
      <selection pane="bottomRight" activeCell="H98" sqref="H98:M98"/>
    </sheetView>
  </sheetViews>
  <sheetFormatPr defaultColWidth="9.140625" defaultRowHeight="18.75" x14ac:dyDescent="0.3"/>
  <cols>
    <col min="1" max="1" width="13" style="221" customWidth="1"/>
    <col min="2" max="2" width="80.42578125" style="253" customWidth="1"/>
    <col min="3" max="3" width="21.85546875" style="223" customWidth="1"/>
    <col min="4" max="5" width="9.140625" style="224"/>
    <col min="6" max="6" width="15.28515625" style="224" customWidth="1"/>
    <col min="7" max="7" width="10" style="224" customWidth="1"/>
    <col min="8" max="8" width="15.5703125" style="225" customWidth="1"/>
    <col min="9" max="9" width="15.5703125" style="225" hidden="1" customWidth="1"/>
    <col min="10" max="10" width="19.7109375" style="333" customWidth="1"/>
    <col min="11" max="12" width="17.42578125" style="225" customWidth="1"/>
    <col min="13" max="13" width="17.42578125" style="111" customWidth="1"/>
    <col min="14" max="14" width="19.140625" style="111" customWidth="1"/>
    <col min="15" max="15" width="54.28515625" style="112" customWidth="1"/>
    <col min="16" max="16" width="37.140625" style="112" customWidth="1"/>
    <col min="17" max="17" width="15.42578125" style="112" customWidth="1"/>
    <col min="18" max="18" width="21.140625" style="112" customWidth="1"/>
    <col min="19" max="70" width="9.140625" style="112"/>
    <col min="71" max="257" width="9.140625" style="2"/>
  </cols>
  <sheetData>
    <row r="1" spans="1:70" s="2" customFormat="1" ht="58.5" customHeight="1" x14ac:dyDescent="0.3">
      <c r="A1" s="221"/>
      <c r="B1" s="222"/>
      <c r="C1" s="223"/>
      <c r="D1" s="224"/>
      <c r="E1" s="224"/>
      <c r="F1" s="224"/>
      <c r="G1" s="224"/>
      <c r="H1" s="225"/>
      <c r="I1" s="225"/>
      <c r="J1" s="333"/>
      <c r="K1" s="225"/>
      <c r="L1" s="225"/>
      <c r="M1" s="111"/>
      <c r="N1" s="436" t="s">
        <v>246</v>
      </c>
      <c r="O1" s="436"/>
      <c r="P1" s="113"/>
      <c r="Q1" s="114"/>
      <c r="R1" s="115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</row>
    <row r="2" spans="1:70" s="2" customFormat="1" ht="23.25" customHeight="1" x14ac:dyDescent="0.25">
      <c r="A2" s="437" t="s">
        <v>247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</row>
    <row r="3" spans="1:70" s="2" customFormat="1" ht="23.25" customHeight="1" x14ac:dyDescent="0.25">
      <c r="A3" s="435" t="s">
        <v>2</v>
      </c>
      <c r="B3" s="435" t="s">
        <v>248</v>
      </c>
      <c r="C3" s="435" t="s">
        <v>107</v>
      </c>
      <c r="D3" s="435" t="s">
        <v>101</v>
      </c>
      <c r="E3" s="435"/>
      <c r="F3" s="435"/>
      <c r="G3" s="435"/>
      <c r="H3" s="438" t="s">
        <v>249</v>
      </c>
      <c r="I3" s="438"/>
      <c r="J3" s="438"/>
      <c r="K3" s="438"/>
      <c r="L3" s="438"/>
      <c r="M3" s="438"/>
      <c r="N3" s="438"/>
      <c r="O3" s="439" t="s">
        <v>250</v>
      </c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</row>
    <row r="4" spans="1:70" s="2" customFormat="1" ht="57.75" customHeight="1" x14ac:dyDescent="0.25">
      <c r="A4" s="435"/>
      <c r="B4" s="435"/>
      <c r="C4" s="435"/>
      <c r="D4" s="435"/>
      <c r="E4" s="435"/>
      <c r="F4" s="435"/>
      <c r="G4" s="435"/>
      <c r="H4" s="440" t="s">
        <v>7</v>
      </c>
      <c r="I4" s="440" t="str">
        <f>'Показатели подпрограммы 1'!F4</f>
        <v>Текущий финансовый год</v>
      </c>
      <c r="J4" s="441" t="str">
        <f>'Показатели подпрограммы 1'!G4</f>
        <v>Текущий финансовый год</v>
      </c>
      <c r="K4" s="440" t="str">
        <f>'Показатели подпрограммы 1'!H4</f>
        <v>Очередной финансовый год</v>
      </c>
      <c r="L4" s="440" t="str">
        <f>'Показатели подпрограммы 1'!I4</f>
        <v xml:space="preserve">Первый  год планового периода </v>
      </c>
      <c r="M4" s="442" t="str">
        <f>'Показатели подпрограммы 1'!J4</f>
        <v xml:space="preserve">Второй  год планового периода </v>
      </c>
      <c r="N4" s="445" t="s">
        <v>103</v>
      </c>
      <c r="O4" s="439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</row>
    <row r="5" spans="1:70" s="2" customFormat="1" ht="24.75" customHeight="1" x14ac:dyDescent="0.25">
      <c r="A5" s="435"/>
      <c r="B5" s="435"/>
      <c r="C5" s="435"/>
      <c r="D5" s="435"/>
      <c r="E5" s="435"/>
      <c r="F5" s="435"/>
      <c r="G5" s="435"/>
      <c r="H5" s="440"/>
      <c r="I5" s="440"/>
      <c r="J5" s="441"/>
      <c r="K5" s="440"/>
      <c r="L5" s="440"/>
      <c r="M5" s="442"/>
      <c r="N5" s="446"/>
      <c r="O5" s="439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</row>
    <row r="6" spans="1:70" s="2" customFormat="1" ht="42" customHeight="1" x14ac:dyDescent="0.25">
      <c r="A6" s="435"/>
      <c r="B6" s="435"/>
      <c r="C6" s="435"/>
      <c r="D6" s="226" t="s">
        <v>107</v>
      </c>
      <c r="E6" s="227" t="s">
        <v>108</v>
      </c>
      <c r="F6" s="227" t="s">
        <v>109</v>
      </c>
      <c r="G6" s="227" t="s">
        <v>110</v>
      </c>
      <c r="H6" s="229" t="s">
        <v>12</v>
      </c>
      <c r="I6" s="229"/>
      <c r="J6" s="334" t="s">
        <v>13</v>
      </c>
      <c r="K6" s="307" t="s">
        <v>14</v>
      </c>
      <c r="L6" s="309" t="s">
        <v>15</v>
      </c>
      <c r="M6" s="117" t="s">
        <v>537</v>
      </c>
      <c r="N6" s="447"/>
      <c r="O6" s="439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</row>
    <row r="7" spans="1:70" ht="26.25" customHeight="1" x14ac:dyDescent="0.25">
      <c r="A7" s="448" t="s">
        <v>230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</row>
    <row r="8" spans="1:70" ht="24" customHeight="1" x14ac:dyDescent="0.25">
      <c r="A8" s="449" t="s">
        <v>231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</row>
    <row r="9" spans="1:70" ht="78.75" customHeight="1" x14ac:dyDescent="0.25">
      <c r="A9" s="230" t="s">
        <v>27</v>
      </c>
      <c r="B9" s="203" t="s">
        <v>251</v>
      </c>
      <c r="C9" s="227" t="s">
        <v>252</v>
      </c>
      <c r="D9" s="229" t="s">
        <v>117</v>
      </c>
      <c r="E9" s="227" t="s">
        <v>253</v>
      </c>
      <c r="F9" s="229" t="s">
        <v>254</v>
      </c>
      <c r="G9" s="229" t="s">
        <v>255</v>
      </c>
      <c r="H9" s="186">
        <v>16888.18</v>
      </c>
      <c r="I9" s="186"/>
      <c r="J9" s="335">
        <v>20679.2</v>
      </c>
      <c r="K9" s="186">
        <v>25013.599999999999</v>
      </c>
      <c r="L9" s="186">
        <v>25013.599999999999</v>
      </c>
      <c r="M9" s="186">
        <v>25013.599999999999</v>
      </c>
      <c r="N9" s="186">
        <f>SUM(H9:M9)</f>
        <v>112608.18</v>
      </c>
      <c r="O9" s="450" t="s">
        <v>544</v>
      </c>
    </row>
    <row r="10" spans="1:70" ht="63" x14ac:dyDescent="0.25">
      <c r="A10" s="230" t="s">
        <v>29</v>
      </c>
      <c r="B10" s="203" t="s">
        <v>256</v>
      </c>
      <c r="C10" s="227" t="s">
        <v>252</v>
      </c>
      <c r="D10" s="229" t="s">
        <v>117</v>
      </c>
      <c r="E10" s="227" t="s">
        <v>253</v>
      </c>
      <c r="F10" s="229" t="s">
        <v>257</v>
      </c>
      <c r="G10" s="227" t="s">
        <v>258</v>
      </c>
      <c r="H10" s="186">
        <v>5391.6</v>
      </c>
      <c r="I10" s="186"/>
      <c r="J10" s="335">
        <v>6267.4</v>
      </c>
      <c r="K10" s="186">
        <v>6688.3</v>
      </c>
      <c r="L10" s="186">
        <v>6688.3</v>
      </c>
      <c r="M10" s="186">
        <v>6688.3</v>
      </c>
      <c r="N10" s="186">
        <f t="shared" ref="N10:N79" si="0">SUM(H10:M10)</f>
        <v>31723.899999999998</v>
      </c>
      <c r="O10" s="451"/>
    </row>
    <row r="11" spans="1:70" ht="79.5" customHeight="1" x14ac:dyDescent="0.25">
      <c r="A11" s="230" t="s">
        <v>31</v>
      </c>
      <c r="B11" s="203" t="s">
        <v>491</v>
      </c>
      <c r="C11" s="227" t="s">
        <v>252</v>
      </c>
      <c r="D11" s="228" t="s">
        <v>117</v>
      </c>
      <c r="E11" s="227" t="s">
        <v>253</v>
      </c>
      <c r="F11" s="228" t="s">
        <v>479</v>
      </c>
      <c r="G11" s="227" t="s">
        <v>478</v>
      </c>
      <c r="H11" s="186">
        <v>537</v>
      </c>
      <c r="I11" s="186"/>
      <c r="J11" s="335">
        <v>0</v>
      </c>
      <c r="K11" s="240">
        <v>0</v>
      </c>
      <c r="L11" s="240">
        <v>0</v>
      </c>
      <c r="M11" s="240">
        <v>0</v>
      </c>
      <c r="N11" s="186">
        <f t="shared" si="0"/>
        <v>537</v>
      </c>
      <c r="O11" s="451"/>
    </row>
    <row r="12" spans="1:70" ht="79.5" customHeight="1" x14ac:dyDescent="0.25">
      <c r="A12" s="230" t="s">
        <v>264</v>
      </c>
      <c r="B12" s="203" t="s">
        <v>393</v>
      </c>
      <c r="C12" s="227" t="s">
        <v>252</v>
      </c>
      <c r="D12" s="228" t="s">
        <v>117</v>
      </c>
      <c r="E12" s="227" t="s">
        <v>253</v>
      </c>
      <c r="F12" s="228" t="s">
        <v>394</v>
      </c>
      <c r="G12" s="227" t="s">
        <v>258</v>
      </c>
      <c r="H12" s="186">
        <v>194</v>
      </c>
      <c r="I12" s="186"/>
      <c r="J12" s="335">
        <v>350</v>
      </c>
      <c r="K12" s="240">
        <v>0</v>
      </c>
      <c r="L12" s="240">
        <v>0</v>
      </c>
      <c r="M12" s="240">
        <v>0</v>
      </c>
      <c r="N12" s="186">
        <f t="shared" si="0"/>
        <v>544</v>
      </c>
      <c r="O12" s="451"/>
    </row>
    <row r="13" spans="1:70" ht="118.5" customHeight="1" x14ac:dyDescent="0.25">
      <c r="A13" s="230" t="s">
        <v>268</v>
      </c>
      <c r="B13" s="231" t="s">
        <v>259</v>
      </c>
      <c r="C13" s="227" t="s">
        <v>260</v>
      </c>
      <c r="D13" s="229" t="s">
        <v>117</v>
      </c>
      <c r="E13" s="227" t="s">
        <v>261</v>
      </c>
      <c r="F13" s="229" t="s">
        <v>262</v>
      </c>
      <c r="G13" s="227" t="s">
        <v>263</v>
      </c>
      <c r="H13" s="186">
        <v>19652.099999999999</v>
      </c>
      <c r="I13" s="186"/>
      <c r="J13" s="335">
        <v>18386.5</v>
      </c>
      <c r="K13" s="186">
        <v>17810.8</v>
      </c>
      <c r="L13" s="186">
        <v>17810.8</v>
      </c>
      <c r="M13" s="186">
        <v>17810.8</v>
      </c>
      <c r="N13" s="186">
        <f t="shared" si="0"/>
        <v>91471</v>
      </c>
      <c r="O13" s="451"/>
    </row>
    <row r="14" spans="1:70" ht="131.25" customHeight="1" x14ac:dyDescent="0.25">
      <c r="A14" s="230" t="s">
        <v>273</v>
      </c>
      <c r="B14" s="231" t="s">
        <v>265</v>
      </c>
      <c r="C14" s="227" t="s">
        <v>252</v>
      </c>
      <c r="D14" s="229" t="s">
        <v>117</v>
      </c>
      <c r="E14" s="227" t="s">
        <v>253</v>
      </c>
      <c r="F14" s="229" t="s">
        <v>266</v>
      </c>
      <c r="G14" s="227" t="s">
        <v>267</v>
      </c>
      <c r="H14" s="186">
        <v>23656.3</v>
      </c>
      <c r="I14" s="186"/>
      <c r="J14" s="335">
        <v>24043</v>
      </c>
      <c r="K14" s="186">
        <v>23458.799999999999</v>
      </c>
      <c r="L14" s="186">
        <v>23458.799999999999</v>
      </c>
      <c r="M14" s="186">
        <v>23458.799999999999</v>
      </c>
      <c r="N14" s="186">
        <f t="shared" si="0"/>
        <v>118075.70000000001</v>
      </c>
      <c r="O14" s="451"/>
    </row>
    <row r="15" spans="1:70" s="120" customFormat="1" ht="90" customHeight="1" x14ac:dyDescent="0.25">
      <c r="A15" s="230" t="s">
        <v>278</v>
      </c>
      <c r="B15" s="196" t="s">
        <v>495</v>
      </c>
      <c r="C15" s="227" t="s">
        <v>260</v>
      </c>
      <c r="D15" s="229" t="s">
        <v>117</v>
      </c>
      <c r="E15" s="229" t="s">
        <v>253</v>
      </c>
      <c r="F15" s="229" t="s">
        <v>312</v>
      </c>
      <c r="G15" s="227">
        <v>240</v>
      </c>
      <c r="H15" s="186">
        <v>0</v>
      </c>
      <c r="I15" s="186"/>
      <c r="J15" s="335">
        <v>150</v>
      </c>
      <c r="K15" s="186">
        <v>200</v>
      </c>
      <c r="L15" s="186">
        <v>200</v>
      </c>
      <c r="M15" s="186">
        <v>200</v>
      </c>
      <c r="N15" s="186">
        <f>SUM(H15:M15)</f>
        <v>750</v>
      </c>
      <c r="O15" s="45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</row>
    <row r="16" spans="1:70" ht="276.75" customHeight="1" x14ac:dyDescent="0.25">
      <c r="A16" s="230" t="s">
        <v>492</v>
      </c>
      <c r="B16" s="203" t="s">
        <v>269</v>
      </c>
      <c r="C16" s="227" t="s">
        <v>260</v>
      </c>
      <c r="D16" s="229" t="s">
        <v>117</v>
      </c>
      <c r="E16" s="227" t="s">
        <v>270</v>
      </c>
      <c r="F16" s="229" t="s">
        <v>271</v>
      </c>
      <c r="G16" s="227" t="s">
        <v>272</v>
      </c>
      <c r="H16" s="186">
        <v>105.8</v>
      </c>
      <c r="I16" s="186"/>
      <c r="J16" s="335">
        <v>117.6</v>
      </c>
      <c r="K16" s="186">
        <v>117.6</v>
      </c>
      <c r="L16" s="186">
        <v>117.6</v>
      </c>
      <c r="M16" s="186">
        <v>117.6</v>
      </c>
      <c r="N16" s="186">
        <f>SUM(H16:M16)</f>
        <v>576.20000000000005</v>
      </c>
      <c r="O16" s="319" t="s">
        <v>545</v>
      </c>
    </row>
    <row r="17" spans="1:70" ht="150" customHeight="1" x14ac:dyDescent="0.25">
      <c r="A17" s="230" t="s">
        <v>493</v>
      </c>
      <c r="B17" s="203" t="s">
        <v>274</v>
      </c>
      <c r="C17" s="227" t="s">
        <v>260</v>
      </c>
      <c r="D17" s="229" t="s">
        <v>117</v>
      </c>
      <c r="E17" s="227" t="s">
        <v>275</v>
      </c>
      <c r="F17" s="229" t="s">
        <v>276</v>
      </c>
      <c r="G17" s="227" t="s">
        <v>277</v>
      </c>
      <c r="H17" s="186">
        <v>130</v>
      </c>
      <c r="I17" s="186"/>
      <c r="J17" s="335">
        <v>294.7</v>
      </c>
      <c r="K17" s="186">
        <v>294.7</v>
      </c>
      <c r="L17" s="186">
        <v>294.7</v>
      </c>
      <c r="M17" s="186">
        <v>294.7</v>
      </c>
      <c r="N17" s="186">
        <f t="shared" si="0"/>
        <v>1308.8</v>
      </c>
      <c r="O17" s="326" t="s">
        <v>546</v>
      </c>
    </row>
    <row r="18" spans="1:70" s="120" customFormat="1" ht="130.5" customHeight="1" x14ac:dyDescent="0.25">
      <c r="A18" s="230" t="s">
        <v>494</v>
      </c>
      <c r="B18" s="196" t="s">
        <v>279</v>
      </c>
      <c r="C18" s="227" t="s">
        <v>260</v>
      </c>
      <c r="D18" s="229" t="s">
        <v>117</v>
      </c>
      <c r="E18" s="229" t="s">
        <v>253</v>
      </c>
      <c r="F18" s="229" t="s">
        <v>280</v>
      </c>
      <c r="G18" s="227">
        <v>240</v>
      </c>
      <c r="H18" s="186">
        <v>57.86</v>
      </c>
      <c r="I18" s="186"/>
      <c r="J18" s="335">
        <v>200</v>
      </c>
      <c r="K18" s="186">
        <v>250</v>
      </c>
      <c r="L18" s="186">
        <v>250</v>
      </c>
      <c r="M18" s="186">
        <v>250</v>
      </c>
      <c r="N18" s="186">
        <f t="shared" si="0"/>
        <v>1007.86</v>
      </c>
      <c r="O18" s="319" t="s">
        <v>281</v>
      </c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</row>
    <row r="19" spans="1:70" x14ac:dyDescent="0.3">
      <c r="O19" s="251"/>
    </row>
    <row r="20" spans="1:70" ht="21.75" customHeight="1" x14ac:dyDescent="0.25">
      <c r="A20" s="232" t="s">
        <v>33</v>
      </c>
      <c r="B20" s="233"/>
      <c r="C20" s="233"/>
      <c r="D20" s="233"/>
      <c r="E20" s="233"/>
      <c r="F20" s="233"/>
      <c r="G20" s="233"/>
      <c r="H20" s="187"/>
      <c r="I20" s="187"/>
      <c r="J20" s="336"/>
      <c r="K20" s="187"/>
      <c r="L20" s="187"/>
      <c r="M20" s="187"/>
      <c r="N20" s="186">
        <f t="shared" si="0"/>
        <v>0</v>
      </c>
      <c r="O20" s="233"/>
    </row>
    <row r="21" spans="1:70" ht="138.75" customHeight="1" x14ac:dyDescent="0.25">
      <c r="A21" s="229" t="s">
        <v>234</v>
      </c>
      <c r="B21" s="234" t="s">
        <v>251</v>
      </c>
      <c r="C21" s="227" t="s">
        <v>128</v>
      </c>
      <c r="D21" s="229" t="s">
        <v>117</v>
      </c>
      <c r="E21" s="229" t="s">
        <v>282</v>
      </c>
      <c r="F21" s="229" t="s">
        <v>254</v>
      </c>
      <c r="G21" s="227" t="s">
        <v>283</v>
      </c>
      <c r="H21" s="186">
        <v>42989.43</v>
      </c>
      <c r="I21" s="186"/>
      <c r="J21" s="335">
        <v>42759.4</v>
      </c>
      <c r="K21" s="240">
        <v>46319.199999999997</v>
      </c>
      <c r="L21" s="240">
        <v>46319.199999999997</v>
      </c>
      <c r="M21" s="240">
        <v>46319.199999999997</v>
      </c>
      <c r="N21" s="186">
        <f t="shared" si="0"/>
        <v>224706.43</v>
      </c>
      <c r="O21" s="435" t="s">
        <v>547</v>
      </c>
    </row>
    <row r="22" spans="1:70" ht="138.75" customHeight="1" x14ac:dyDescent="0.25">
      <c r="A22" s="229" t="s">
        <v>236</v>
      </c>
      <c r="B22" s="234" t="s">
        <v>491</v>
      </c>
      <c r="C22" s="227" t="s">
        <v>128</v>
      </c>
      <c r="D22" s="229" t="s">
        <v>117</v>
      </c>
      <c r="E22" s="229" t="s">
        <v>282</v>
      </c>
      <c r="F22" s="228" t="s">
        <v>479</v>
      </c>
      <c r="G22" s="235" t="s">
        <v>480</v>
      </c>
      <c r="H22" s="186">
        <v>648</v>
      </c>
      <c r="I22" s="186"/>
      <c r="J22" s="335">
        <v>0</v>
      </c>
      <c r="K22" s="186">
        <v>0</v>
      </c>
      <c r="L22" s="186">
        <v>0</v>
      </c>
      <c r="M22" s="186">
        <v>0</v>
      </c>
      <c r="N22" s="186">
        <f t="shared" si="0"/>
        <v>648</v>
      </c>
      <c r="O22" s="435"/>
    </row>
    <row r="23" spans="1:70" ht="120" customHeight="1" x14ac:dyDescent="0.25">
      <c r="A23" s="229" t="s">
        <v>238</v>
      </c>
      <c r="B23" s="234" t="s">
        <v>256</v>
      </c>
      <c r="C23" s="227" t="s">
        <v>128</v>
      </c>
      <c r="D23" s="229" t="s">
        <v>117</v>
      </c>
      <c r="E23" s="229" t="s">
        <v>282</v>
      </c>
      <c r="F23" s="229" t="s">
        <v>257</v>
      </c>
      <c r="G23" s="227" t="s">
        <v>284</v>
      </c>
      <c r="H23" s="186">
        <v>5582.14</v>
      </c>
      <c r="I23" s="186"/>
      <c r="J23" s="335">
        <v>7598.2</v>
      </c>
      <c r="K23" s="186">
        <v>9672.2999999999993</v>
      </c>
      <c r="L23" s="186">
        <v>9672.2999999999993</v>
      </c>
      <c r="M23" s="186">
        <v>9672.2999999999993</v>
      </c>
      <c r="N23" s="186">
        <f t="shared" si="0"/>
        <v>42197.24</v>
      </c>
      <c r="O23" s="435"/>
    </row>
    <row r="24" spans="1:70" ht="120" customHeight="1" x14ac:dyDescent="0.25">
      <c r="A24" s="229" t="s">
        <v>40</v>
      </c>
      <c r="B24" s="203" t="s">
        <v>393</v>
      </c>
      <c r="C24" s="227" t="s">
        <v>128</v>
      </c>
      <c r="D24" s="229" t="s">
        <v>117</v>
      </c>
      <c r="E24" s="229" t="s">
        <v>282</v>
      </c>
      <c r="F24" s="229" t="s">
        <v>394</v>
      </c>
      <c r="G24" s="227" t="s">
        <v>284</v>
      </c>
      <c r="H24" s="186">
        <v>894.2</v>
      </c>
      <c r="I24" s="186"/>
      <c r="J24" s="335">
        <v>888</v>
      </c>
      <c r="K24" s="186">
        <v>0</v>
      </c>
      <c r="L24" s="186">
        <v>0</v>
      </c>
      <c r="M24" s="186">
        <v>0</v>
      </c>
      <c r="N24" s="186">
        <f t="shared" si="0"/>
        <v>1782.2</v>
      </c>
      <c r="O24" s="435"/>
    </row>
    <row r="25" spans="1:70" ht="127.5" customHeight="1" x14ac:dyDescent="0.25">
      <c r="A25" s="229" t="s">
        <v>42</v>
      </c>
      <c r="B25" s="203" t="s">
        <v>285</v>
      </c>
      <c r="C25" s="227" t="s">
        <v>252</v>
      </c>
      <c r="D25" s="229" t="s">
        <v>117</v>
      </c>
      <c r="E25" s="229" t="s">
        <v>282</v>
      </c>
      <c r="F25" s="229" t="s">
        <v>286</v>
      </c>
      <c r="G25" s="227" t="s">
        <v>287</v>
      </c>
      <c r="H25" s="186">
        <v>113388.7</v>
      </c>
      <c r="I25" s="186"/>
      <c r="J25" s="335">
        <v>118748.1</v>
      </c>
      <c r="K25" s="186">
        <v>118436.1</v>
      </c>
      <c r="L25" s="186">
        <v>118436.1</v>
      </c>
      <c r="M25" s="186">
        <v>118436.1</v>
      </c>
      <c r="N25" s="186">
        <f t="shared" si="0"/>
        <v>587445.1</v>
      </c>
      <c r="O25" s="435"/>
    </row>
    <row r="26" spans="1:70" ht="146.25" customHeight="1" x14ac:dyDescent="0.25">
      <c r="A26" s="229" t="s">
        <v>43</v>
      </c>
      <c r="B26" s="203" t="s">
        <v>285</v>
      </c>
      <c r="C26" s="227" t="s">
        <v>252</v>
      </c>
      <c r="D26" s="229" t="s">
        <v>117</v>
      </c>
      <c r="E26" s="229" t="s">
        <v>288</v>
      </c>
      <c r="F26" s="229" t="s">
        <v>286</v>
      </c>
      <c r="G26" s="227" t="s">
        <v>289</v>
      </c>
      <c r="H26" s="186">
        <v>5376.9</v>
      </c>
      <c r="I26" s="186"/>
      <c r="J26" s="335">
        <v>5912.2</v>
      </c>
      <c r="K26" s="186">
        <v>5790.5</v>
      </c>
      <c r="L26" s="186">
        <v>5790.5</v>
      </c>
      <c r="M26" s="186">
        <v>5790.5</v>
      </c>
      <c r="N26" s="186">
        <f t="shared" si="0"/>
        <v>28660.6</v>
      </c>
      <c r="O26" s="435"/>
    </row>
    <row r="27" spans="1:70" ht="144.75" customHeight="1" x14ac:dyDescent="0.25">
      <c r="A27" s="229" t="s">
        <v>45</v>
      </c>
      <c r="B27" s="231" t="s">
        <v>290</v>
      </c>
      <c r="C27" s="227" t="s">
        <v>260</v>
      </c>
      <c r="D27" s="229" t="s">
        <v>117</v>
      </c>
      <c r="E27" s="227" t="s">
        <v>291</v>
      </c>
      <c r="F27" s="229" t="s">
        <v>292</v>
      </c>
      <c r="G27" s="227" t="s">
        <v>293</v>
      </c>
      <c r="H27" s="186">
        <v>21379.5</v>
      </c>
      <c r="I27" s="186"/>
      <c r="J27" s="335">
        <v>23632</v>
      </c>
      <c r="K27" s="186">
        <v>25098.799999999999</v>
      </c>
      <c r="L27" s="186">
        <v>25098.799999999999</v>
      </c>
      <c r="M27" s="186">
        <v>25098.799999999999</v>
      </c>
      <c r="N27" s="186">
        <f t="shared" si="0"/>
        <v>120307.90000000001</v>
      </c>
      <c r="O27" s="435"/>
    </row>
    <row r="28" spans="1:70" ht="390.75" customHeight="1" x14ac:dyDescent="0.25">
      <c r="A28" s="229" t="s">
        <v>47</v>
      </c>
      <c r="B28" s="203" t="s">
        <v>294</v>
      </c>
      <c r="C28" s="227" t="s">
        <v>260</v>
      </c>
      <c r="D28" s="229" t="s">
        <v>117</v>
      </c>
      <c r="E28" s="229" t="s">
        <v>270</v>
      </c>
      <c r="F28" s="229" t="s">
        <v>295</v>
      </c>
      <c r="G28" s="227" t="s">
        <v>296</v>
      </c>
      <c r="H28" s="186">
        <v>4216.7</v>
      </c>
      <c r="I28" s="186"/>
      <c r="J28" s="335">
        <v>7593.5</v>
      </c>
      <c r="K28" s="186">
        <v>7593.5</v>
      </c>
      <c r="L28" s="186">
        <v>7593.5</v>
      </c>
      <c r="M28" s="186">
        <v>7593.5</v>
      </c>
      <c r="N28" s="186">
        <f t="shared" si="0"/>
        <v>34590.699999999997</v>
      </c>
      <c r="O28" s="319" t="s">
        <v>548</v>
      </c>
    </row>
    <row r="29" spans="1:70" ht="109.5" customHeight="1" x14ac:dyDescent="0.25">
      <c r="A29" s="229" t="s">
        <v>305</v>
      </c>
      <c r="B29" s="203" t="s">
        <v>297</v>
      </c>
      <c r="C29" s="227" t="s">
        <v>260</v>
      </c>
      <c r="D29" s="229" t="s">
        <v>117</v>
      </c>
      <c r="E29" s="229" t="s">
        <v>282</v>
      </c>
      <c r="F29" s="229" t="s">
        <v>298</v>
      </c>
      <c r="G29" s="227">
        <v>610</v>
      </c>
      <c r="H29" s="186">
        <v>9.9</v>
      </c>
      <c r="I29" s="186"/>
      <c r="J29" s="335">
        <v>40</v>
      </c>
      <c r="K29" s="186">
        <v>40</v>
      </c>
      <c r="L29" s="186">
        <v>40</v>
      </c>
      <c r="M29" s="186">
        <v>40</v>
      </c>
      <c r="N29" s="186">
        <f t="shared" si="0"/>
        <v>169.9</v>
      </c>
      <c r="O29" s="319" t="s">
        <v>549</v>
      </c>
    </row>
    <row r="30" spans="1:70" ht="109.5" customHeight="1" x14ac:dyDescent="0.25">
      <c r="A30" s="202" t="s">
        <v>310</v>
      </c>
      <c r="B30" s="352" t="s">
        <v>496</v>
      </c>
      <c r="C30" s="350" t="s">
        <v>260</v>
      </c>
      <c r="D30" s="351" t="s">
        <v>117</v>
      </c>
      <c r="E30" s="351" t="s">
        <v>282</v>
      </c>
      <c r="F30" s="351" t="s">
        <v>488</v>
      </c>
      <c r="G30" s="350">
        <v>610</v>
      </c>
      <c r="H30" s="186">
        <v>0</v>
      </c>
      <c r="I30" s="186"/>
      <c r="J30" s="335">
        <v>0</v>
      </c>
      <c r="K30" s="186">
        <v>0</v>
      </c>
      <c r="L30" s="186">
        <v>0</v>
      </c>
      <c r="M30" s="186">
        <v>0</v>
      </c>
      <c r="N30" s="186">
        <f t="shared" si="0"/>
        <v>0</v>
      </c>
      <c r="O30" s="363"/>
    </row>
    <row r="31" spans="1:70" ht="98.25" customHeight="1" x14ac:dyDescent="0.25">
      <c r="A31" s="229" t="s">
        <v>313</v>
      </c>
      <c r="B31" s="203" t="s">
        <v>299</v>
      </c>
      <c r="C31" s="227" t="s">
        <v>300</v>
      </c>
      <c r="D31" s="229" t="s">
        <v>117</v>
      </c>
      <c r="E31" s="229" t="s">
        <v>301</v>
      </c>
      <c r="F31" s="229" t="s">
        <v>302</v>
      </c>
      <c r="G31" s="229" t="s">
        <v>303</v>
      </c>
      <c r="H31" s="186">
        <v>0</v>
      </c>
      <c r="I31" s="186"/>
      <c r="J31" s="335">
        <v>20</v>
      </c>
      <c r="K31" s="186">
        <v>20</v>
      </c>
      <c r="L31" s="186">
        <v>20</v>
      </c>
      <c r="M31" s="186">
        <v>20</v>
      </c>
      <c r="N31" s="186">
        <f t="shared" si="0"/>
        <v>80</v>
      </c>
      <c r="O31" s="114" t="s">
        <v>304</v>
      </c>
    </row>
    <row r="32" spans="1:70" s="120" customFormat="1" ht="98.25" customHeight="1" x14ac:dyDescent="0.25">
      <c r="A32" s="229" t="s">
        <v>318</v>
      </c>
      <c r="B32" s="196" t="s">
        <v>306</v>
      </c>
      <c r="C32" s="227" t="s">
        <v>260</v>
      </c>
      <c r="D32" s="229" t="s">
        <v>117</v>
      </c>
      <c r="E32" s="229" t="s">
        <v>307</v>
      </c>
      <c r="F32" s="229" t="s">
        <v>308</v>
      </c>
      <c r="G32" s="229" t="s">
        <v>303</v>
      </c>
      <c r="H32" s="186">
        <v>150</v>
      </c>
      <c r="I32" s="186"/>
      <c r="J32" s="335">
        <v>150</v>
      </c>
      <c r="K32" s="186">
        <v>250</v>
      </c>
      <c r="L32" s="186">
        <v>250</v>
      </c>
      <c r="M32" s="186">
        <v>250</v>
      </c>
      <c r="N32" s="186">
        <f t="shared" si="0"/>
        <v>1050</v>
      </c>
      <c r="O32" s="114" t="s">
        <v>309</v>
      </c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</row>
    <row r="33" spans="1:15" ht="409.5" customHeight="1" x14ac:dyDescent="0.25">
      <c r="A33" s="229" t="s">
        <v>321</v>
      </c>
      <c r="B33" s="203" t="s">
        <v>311</v>
      </c>
      <c r="C33" s="227" t="s">
        <v>260</v>
      </c>
      <c r="D33" s="229" t="s">
        <v>117</v>
      </c>
      <c r="E33" s="229" t="s">
        <v>307</v>
      </c>
      <c r="F33" s="229" t="s">
        <v>312</v>
      </c>
      <c r="G33" s="229" t="s">
        <v>303</v>
      </c>
      <c r="H33" s="186">
        <v>914</v>
      </c>
      <c r="I33" s="186"/>
      <c r="J33" s="335">
        <v>964</v>
      </c>
      <c r="K33" s="186">
        <v>1064</v>
      </c>
      <c r="L33" s="186">
        <v>1064</v>
      </c>
      <c r="M33" s="186">
        <v>1064</v>
      </c>
      <c r="N33" s="186">
        <f t="shared" si="0"/>
        <v>5070</v>
      </c>
      <c r="O33" s="319" t="s">
        <v>550</v>
      </c>
    </row>
    <row r="34" spans="1:15" ht="117.75" customHeight="1" x14ac:dyDescent="0.25">
      <c r="A34" s="229" t="s">
        <v>325</v>
      </c>
      <c r="B34" s="203" t="s">
        <v>314</v>
      </c>
      <c r="C34" s="227" t="s">
        <v>260</v>
      </c>
      <c r="D34" s="229" t="s">
        <v>117</v>
      </c>
      <c r="E34" s="229" t="s">
        <v>307</v>
      </c>
      <c r="F34" s="229" t="s">
        <v>315</v>
      </c>
      <c r="G34" s="229" t="s">
        <v>316</v>
      </c>
      <c r="H34" s="186">
        <v>1350</v>
      </c>
      <c r="I34" s="186"/>
      <c r="J34" s="335">
        <v>1327.5</v>
      </c>
      <c r="K34" s="186">
        <v>1327.5</v>
      </c>
      <c r="L34" s="186">
        <v>1327.5</v>
      </c>
      <c r="M34" s="186">
        <v>1327.5</v>
      </c>
      <c r="N34" s="186">
        <f t="shared" si="0"/>
        <v>6660</v>
      </c>
      <c r="O34" s="439" t="s">
        <v>317</v>
      </c>
    </row>
    <row r="35" spans="1:15" ht="120.75" customHeight="1" x14ac:dyDescent="0.25">
      <c r="A35" s="229" t="s">
        <v>327</v>
      </c>
      <c r="B35" s="203" t="s">
        <v>319</v>
      </c>
      <c r="C35" s="227" t="s">
        <v>260</v>
      </c>
      <c r="D35" s="229" t="s">
        <v>117</v>
      </c>
      <c r="E35" s="229" t="s">
        <v>307</v>
      </c>
      <c r="F35" s="229" t="s">
        <v>315</v>
      </c>
      <c r="G35" s="229" t="s">
        <v>320</v>
      </c>
      <c r="H35" s="186">
        <v>180</v>
      </c>
      <c r="I35" s="186"/>
      <c r="J35" s="335">
        <v>14</v>
      </c>
      <c r="K35" s="186">
        <v>14</v>
      </c>
      <c r="L35" s="186">
        <v>14</v>
      </c>
      <c r="M35" s="186">
        <v>14</v>
      </c>
      <c r="N35" s="186">
        <f t="shared" si="0"/>
        <v>236</v>
      </c>
      <c r="O35" s="439"/>
    </row>
    <row r="36" spans="1:15" s="112" customFormat="1" ht="110.25" customHeight="1" x14ac:dyDescent="0.25">
      <c r="A36" s="229" t="s">
        <v>331</v>
      </c>
      <c r="B36" s="203" t="s">
        <v>322</v>
      </c>
      <c r="C36" s="227" t="s">
        <v>260</v>
      </c>
      <c r="D36" s="229" t="s">
        <v>117</v>
      </c>
      <c r="E36" s="229" t="s">
        <v>307</v>
      </c>
      <c r="F36" s="229" t="s">
        <v>323</v>
      </c>
      <c r="G36" s="229" t="s">
        <v>303</v>
      </c>
      <c r="H36" s="186">
        <v>8600</v>
      </c>
      <c r="I36" s="186"/>
      <c r="J36" s="335">
        <v>0</v>
      </c>
      <c r="K36" s="186">
        <v>0</v>
      </c>
      <c r="L36" s="186">
        <v>0</v>
      </c>
      <c r="M36" s="186">
        <v>0</v>
      </c>
      <c r="N36" s="186">
        <f t="shared" si="0"/>
        <v>8600</v>
      </c>
      <c r="O36" s="439" t="s">
        <v>324</v>
      </c>
    </row>
    <row r="37" spans="1:15" s="112" customFormat="1" ht="113.25" customHeight="1" x14ac:dyDescent="0.25">
      <c r="A37" s="229" t="s">
        <v>336</v>
      </c>
      <c r="B37" s="203" t="s">
        <v>326</v>
      </c>
      <c r="C37" s="227" t="s">
        <v>260</v>
      </c>
      <c r="D37" s="229" t="s">
        <v>117</v>
      </c>
      <c r="E37" s="229" t="s">
        <v>307</v>
      </c>
      <c r="F37" s="229" t="s">
        <v>323</v>
      </c>
      <c r="G37" s="229" t="s">
        <v>303</v>
      </c>
      <c r="H37" s="186">
        <v>86.93</v>
      </c>
      <c r="I37" s="186"/>
      <c r="J37" s="335">
        <v>0</v>
      </c>
      <c r="K37" s="186">
        <v>0</v>
      </c>
      <c r="L37" s="186">
        <v>0</v>
      </c>
      <c r="M37" s="186">
        <v>0</v>
      </c>
      <c r="N37" s="186">
        <f t="shared" si="0"/>
        <v>86.93</v>
      </c>
      <c r="O37" s="439"/>
    </row>
    <row r="38" spans="1:15" ht="98.25" customHeight="1" x14ac:dyDescent="0.25">
      <c r="A38" s="229" t="s">
        <v>340</v>
      </c>
      <c r="B38" s="203" t="s">
        <v>328</v>
      </c>
      <c r="C38" s="227" t="s">
        <v>260</v>
      </c>
      <c r="D38" s="229" t="s">
        <v>117</v>
      </c>
      <c r="E38" s="229" t="s">
        <v>307</v>
      </c>
      <c r="F38" s="229" t="s">
        <v>329</v>
      </c>
      <c r="G38" s="229" t="s">
        <v>330</v>
      </c>
      <c r="H38" s="186">
        <v>11745.2</v>
      </c>
      <c r="I38" s="186"/>
      <c r="J38" s="335">
        <v>11718</v>
      </c>
      <c r="K38" s="186">
        <v>0</v>
      </c>
      <c r="L38" s="186">
        <v>0</v>
      </c>
      <c r="M38" s="186">
        <v>0</v>
      </c>
      <c r="N38" s="186">
        <f t="shared" si="0"/>
        <v>23463.200000000001</v>
      </c>
      <c r="O38" s="320" t="s">
        <v>551</v>
      </c>
    </row>
    <row r="39" spans="1:15" ht="36" customHeight="1" x14ac:dyDescent="0.25">
      <c r="A39" s="453" t="s">
        <v>343</v>
      </c>
      <c r="B39" s="454" t="s">
        <v>332</v>
      </c>
      <c r="C39" s="435" t="s">
        <v>260</v>
      </c>
      <c r="D39" s="453" t="s">
        <v>117</v>
      </c>
      <c r="E39" s="453" t="s">
        <v>333</v>
      </c>
      <c r="F39" s="453" t="s">
        <v>334</v>
      </c>
      <c r="G39" s="453" t="s">
        <v>335</v>
      </c>
      <c r="H39" s="186">
        <v>2104.1</v>
      </c>
      <c r="I39" s="186"/>
      <c r="J39" s="335">
        <v>3206.6</v>
      </c>
      <c r="K39" s="186">
        <f>4265-K41</f>
        <v>4265</v>
      </c>
      <c r="L39" s="186">
        <f>1251.1-L41</f>
        <v>1251.0999999999999</v>
      </c>
      <c r="M39" s="186">
        <f>1251.1-M41</f>
        <v>1251.0999999999999</v>
      </c>
      <c r="N39" s="186">
        <f>SUM(H39:M39)</f>
        <v>12077.900000000001</v>
      </c>
      <c r="O39" s="435" t="s">
        <v>569</v>
      </c>
    </row>
    <row r="40" spans="1:15" ht="36" customHeight="1" x14ac:dyDescent="0.25">
      <c r="A40" s="453"/>
      <c r="B40" s="455"/>
      <c r="C40" s="435"/>
      <c r="D40" s="453"/>
      <c r="E40" s="453"/>
      <c r="F40" s="453"/>
      <c r="G40" s="453"/>
      <c r="H40" s="186">
        <f>1265.8+5.8</f>
        <v>1271.5999999999999</v>
      </c>
      <c r="I40" s="186"/>
      <c r="J40" s="335">
        <v>1309.8</v>
      </c>
      <c r="K40" s="186"/>
      <c r="L40" s="186"/>
      <c r="M40" s="186"/>
      <c r="N40" s="186">
        <f t="shared" si="0"/>
        <v>2581.3999999999996</v>
      </c>
      <c r="O40" s="435"/>
    </row>
    <row r="41" spans="1:15" ht="36" customHeight="1" x14ac:dyDescent="0.25">
      <c r="A41" s="453"/>
      <c r="B41" s="456"/>
      <c r="C41" s="435"/>
      <c r="D41" s="453"/>
      <c r="E41" s="453"/>
      <c r="F41" s="453"/>
      <c r="G41" s="453"/>
      <c r="H41" s="186">
        <v>4.4000000000000004</v>
      </c>
      <c r="I41" s="186"/>
      <c r="J41" s="335">
        <v>4.5999999999999996</v>
      </c>
      <c r="K41" s="186"/>
      <c r="L41" s="186"/>
      <c r="M41" s="186"/>
      <c r="N41" s="186">
        <f>SUM(H41:M41)</f>
        <v>9</v>
      </c>
      <c r="O41" s="435"/>
    </row>
    <row r="42" spans="1:15" s="112" customFormat="1" ht="116.25" hidden="1" customHeight="1" x14ac:dyDescent="0.25">
      <c r="A42" s="229" t="s">
        <v>346</v>
      </c>
      <c r="B42" s="360" t="s">
        <v>337</v>
      </c>
      <c r="C42" s="227" t="s">
        <v>260</v>
      </c>
      <c r="D42" s="229" t="s">
        <v>117</v>
      </c>
      <c r="E42" s="229" t="s">
        <v>307</v>
      </c>
      <c r="F42" s="229" t="s">
        <v>338</v>
      </c>
      <c r="G42" s="229" t="s">
        <v>339</v>
      </c>
      <c r="H42" s="186"/>
      <c r="I42" s="186"/>
      <c r="J42" s="335"/>
      <c r="K42" s="186"/>
      <c r="L42" s="186"/>
      <c r="M42" s="186"/>
      <c r="N42" s="186">
        <f t="shared" si="0"/>
        <v>0</v>
      </c>
      <c r="O42" s="457" t="s">
        <v>568</v>
      </c>
    </row>
    <row r="43" spans="1:15" s="112" customFormat="1" ht="116.25" hidden="1" customHeight="1" x14ac:dyDescent="0.25">
      <c r="A43" s="229" t="s">
        <v>348</v>
      </c>
      <c r="B43" s="360" t="s">
        <v>341</v>
      </c>
      <c r="C43" s="227" t="s">
        <v>260</v>
      </c>
      <c r="D43" s="229" t="s">
        <v>117</v>
      </c>
      <c r="E43" s="229" t="s">
        <v>307</v>
      </c>
      <c r="F43" s="229" t="s">
        <v>342</v>
      </c>
      <c r="G43" s="229" t="s">
        <v>339</v>
      </c>
      <c r="H43" s="186"/>
      <c r="I43" s="186"/>
      <c r="J43" s="335"/>
      <c r="K43" s="186"/>
      <c r="L43" s="186"/>
      <c r="M43" s="186"/>
      <c r="N43" s="186">
        <f t="shared" si="0"/>
        <v>0</v>
      </c>
      <c r="O43" s="457"/>
    </row>
    <row r="44" spans="1:15" s="112" customFormat="1" ht="116.25" hidden="1" customHeight="1" x14ac:dyDescent="0.25">
      <c r="A44" s="361" t="s">
        <v>352</v>
      </c>
      <c r="B44" s="354" t="s">
        <v>344</v>
      </c>
      <c r="C44" s="227" t="s">
        <v>260</v>
      </c>
      <c r="D44" s="229" t="s">
        <v>117</v>
      </c>
      <c r="E44" s="229" t="s">
        <v>307</v>
      </c>
      <c r="F44" s="229" t="s">
        <v>345</v>
      </c>
      <c r="G44" s="229" t="s">
        <v>303</v>
      </c>
      <c r="H44" s="186"/>
      <c r="I44" s="186"/>
      <c r="J44" s="335">
        <v>0</v>
      </c>
      <c r="K44" s="186">
        <v>0</v>
      </c>
      <c r="L44" s="186">
        <v>0</v>
      </c>
      <c r="M44" s="186"/>
      <c r="N44" s="186">
        <f t="shared" si="0"/>
        <v>0</v>
      </c>
      <c r="O44" s="457" t="s">
        <v>567</v>
      </c>
    </row>
    <row r="45" spans="1:15" s="112" customFormat="1" ht="96.75" hidden="1" customHeight="1" x14ac:dyDescent="0.25">
      <c r="A45" s="361" t="s">
        <v>353</v>
      </c>
      <c r="B45" s="354" t="s">
        <v>347</v>
      </c>
      <c r="C45" s="227" t="s">
        <v>260</v>
      </c>
      <c r="D45" s="229" t="s">
        <v>117</v>
      </c>
      <c r="E45" s="229" t="s">
        <v>307</v>
      </c>
      <c r="F45" s="229" t="s">
        <v>345</v>
      </c>
      <c r="G45" s="229" t="s">
        <v>303</v>
      </c>
      <c r="H45" s="186"/>
      <c r="I45" s="186"/>
      <c r="J45" s="335">
        <v>0</v>
      </c>
      <c r="K45" s="186">
        <v>0</v>
      </c>
      <c r="L45" s="186">
        <v>0</v>
      </c>
      <c r="M45" s="186"/>
      <c r="N45" s="186">
        <f t="shared" si="0"/>
        <v>0</v>
      </c>
      <c r="O45" s="457"/>
    </row>
    <row r="46" spans="1:15" s="112" customFormat="1" ht="59.25" customHeight="1" x14ac:dyDescent="0.25">
      <c r="A46" s="459" t="s">
        <v>346</v>
      </c>
      <c r="B46" s="450" t="s">
        <v>349</v>
      </c>
      <c r="C46" s="450" t="s">
        <v>260</v>
      </c>
      <c r="D46" s="431" t="s">
        <v>117</v>
      </c>
      <c r="E46" s="431" t="s">
        <v>307</v>
      </c>
      <c r="F46" s="431" t="s">
        <v>350</v>
      </c>
      <c r="G46" s="431" t="s">
        <v>339</v>
      </c>
      <c r="H46" s="186">
        <v>2778.7</v>
      </c>
      <c r="I46" s="186"/>
      <c r="J46" s="335">
        <v>0</v>
      </c>
      <c r="K46" s="186">
        <v>0</v>
      </c>
      <c r="L46" s="186">
        <v>0</v>
      </c>
      <c r="M46" s="186">
        <v>0</v>
      </c>
      <c r="N46" s="186">
        <f t="shared" si="0"/>
        <v>2778.7</v>
      </c>
      <c r="O46" s="462" t="s">
        <v>351</v>
      </c>
    </row>
    <row r="47" spans="1:15" s="112" customFormat="1" ht="46.5" customHeight="1" x14ac:dyDescent="0.25">
      <c r="A47" s="460"/>
      <c r="B47" s="452"/>
      <c r="C47" s="452"/>
      <c r="D47" s="432"/>
      <c r="E47" s="432"/>
      <c r="F47" s="432"/>
      <c r="G47" s="432"/>
      <c r="H47" s="186">
        <v>561.5</v>
      </c>
      <c r="I47" s="186"/>
      <c r="J47" s="335">
        <v>0</v>
      </c>
      <c r="K47" s="186">
        <v>0</v>
      </c>
      <c r="L47" s="186">
        <v>0</v>
      </c>
      <c r="M47" s="186">
        <v>0</v>
      </c>
      <c r="N47" s="186">
        <f t="shared" si="0"/>
        <v>561.5</v>
      </c>
      <c r="O47" s="433"/>
    </row>
    <row r="48" spans="1:15" s="112" customFormat="1" ht="99" customHeight="1" x14ac:dyDescent="0.25">
      <c r="A48" s="366" t="s">
        <v>348</v>
      </c>
      <c r="B48" s="203" t="s">
        <v>511</v>
      </c>
      <c r="C48" s="227" t="s">
        <v>260</v>
      </c>
      <c r="D48" s="229" t="s">
        <v>117</v>
      </c>
      <c r="E48" s="229" t="s">
        <v>307</v>
      </c>
      <c r="F48" s="229" t="s">
        <v>350</v>
      </c>
      <c r="G48" s="229" t="s">
        <v>303</v>
      </c>
      <c r="H48" s="186">
        <v>574.24</v>
      </c>
      <c r="I48" s="186"/>
      <c r="J48" s="335">
        <v>0</v>
      </c>
      <c r="K48" s="186">
        <v>0</v>
      </c>
      <c r="L48" s="186">
        <v>0</v>
      </c>
      <c r="M48" s="186">
        <v>0</v>
      </c>
      <c r="N48" s="186">
        <f t="shared" si="0"/>
        <v>574.24</v>
      </c>
      <c r="O48" s="433"/>
    </row>
    <row r="49" spans="1:70" ht="81" hidden="1" customHeight="1" x14ac:dyDescent="0.25">
      <c r="A49" s="367" t="s">
        <v>555</v>
      </c>
      <c r="B49" s="354" t="s">
        <v>533</v>
      </c>
      <c r="C49" s="355" t="s">
        <v>260</v>
      </c>
      <c r="D49" s="356" t="s">
        <v>117</v>
      </c>
      <c r="E49" s="356" t="s">
        <v>307</v>
      </c>
      <c r="F49" s="356" t="s">
        <v>529</v>
      </c>
      <c r="G49" s="356" t="s">
        <v>303</v>
      </c>
      <c r="H49" s="357">
        <v>0</v>
      </c>
      <c r="I49" s="357"/>
      <c r="J49" s="358">
        <v>0</v>
      </c>
      <c r="K49" s="357">
        <v>0</v>
      </c>
      <c r="L49" s="357">
        <v>0</v>
      </c>
      <c r="M49" s="357">
        <v>0</v>
      </c>
      <c r="N49" s="359">
        <f t="shared" si="0"/>
        <v>0</v>
      </c>
      <c r="O49" s="362" t="s">
        <v>566</v>
      </c>
    </row>
    <row r="50" spans="1:70" ht="81" hidden="1" customHeight="1" x14ac:dyDescent="0.25">
      <c r="A50" s="368" t="s">
        <v>562</v>
      </c>
      <c r="B50" s="238" t="s">
        <v>356</v>
      </c>
      <c r="C50" s="227" t="s">
        <v>260</v>
      </c>
      <c r="D50" s="229" t="s">
        <v>117</v>
      </c>
      <c r="E50" s="229" t="s">
        <v>307</v>
      </c>
      <c r="F50" s="229" t="s">
        <v>354</v>
      </c>
      <c r="G50" s="229" t="s">
        <v>303</v>
      </c>
      <c r="H50" s="186">
        <v>0</v>
      </c>
      <c r="I50" s="186"/>
      <c r="J50" s="335">
        <v>0</v>
      </c>
      <c r="K50" s="186">
        <v>0</v>
      </c>
      <c r="L50" s="186">
        <v>0</v>
      </c>
      <c r="M50" s="186"/>
      <c r="N50" s="353">
        <f t="shared" si="0"/>
        <v>0</v>
      </c>
      <c r="O50" s="362" t="s">
        <v>355</v>
      </c>
    </row>
    <row r="51" spans="1:70" ht="108" customHeight="1" x14ac:dyDescent="0.25">
      <c r="A51" s="368" t="s">
        <v>352</v>
      </c>
      <c r="B51" s="238" t="s">
        <v>497</v>
      </c>
      <c r="C51" s="227" t="s">
        <v>300</v>
      </c>
      <c r="D51" s="229" t="s">
        <v>117</v>
      </c>
      <c r="E51" s="229" t="s">
        <v>301</v>
      </c>
      <c r="F51" s="228" t="s">
        <v>483</v>
      </c>
      <c r="G51" s="228" t="s">
        <v>484</v>
      </c>
      <c r="H51" s="186">
        <v>55.8</v>
      </c>
      <c r="I51" s="186"/>
      <c r="J51" s="335">
        <v>512</v>
      </c>
      <c r="K51" s="186">
        <v>0</v>
      </c>
      <c r="L51" s="186">
        <v>0</v>
      </c>
      <c r="M51" s="186">
        <v>0</v>
      </c>
      <c r="N51" s="353">
        <f t="shared" ref="N51:N57" si="1">SUM(H51:M51)</f>
        <v>567.79999999999995</v>
      </c>
      <c r="O51" s="364" t="s">
        <v>509</v>
      </c>
    </row>
    <row r="52" spans="1:70" ht="35.25" customHeight="1" x14ac:dyDescent="0.25">
      <c r="A52" s="461" t="s">
        <v>353</v>
      </c>
      <c r="B52" s="454" t="s">
        <v>532</v>
      </c>
      <c r="C52" s="450" t="s">
        <v>300</v>
      </c>
      <c r="D52" s="431" t="s">
        <v>117</v>
      </c>
      <c r="E52" s="431" t="s">
        <v>307</v>
      </c>
      <c r="F52" s="431" t="s">
        <v>526</v>
      </c>
      <c r="G52" s="263" t="s">
        <v>530</v>
      </c>
      <c r="H52" s="186"/>
      <c r="I52" s="186"/>
      <c r="J52" s="335">
        <v>121.4</v>
      </c>
      <c r="K52" s="186">
        <v>0</v>
      </c>
      <c r="L52" s="186">
        <v>0</v>
      </c>
      <c r="M52" s="186">
        <v>0</v>
      </c>
      <c r="N52" s="186">
        <f t="shared" si="1"/>
        <v>121.4</v>
      </c>
      <c r="O52" s="433" t="s">
        <v>528</v>
      </c>
    </row>
    <row r="53" spans="1:70" ht="36" customHeight="1" x14ac:dyDescent="0.25">
      <c r="A53" s="460"/>
      <c r="B53" s="456"/>
      <c r="C53" s="452"/>
      <c r="D53" s="432"/>
      <c r="E53" s="432"/>
      <c r="F53" s="432"/>
      <c r="G53" s="295" t="s">
        <v>531</v>
      </c>
      <c r="H53" s="186"/>
      <c r="I53" s="186"/>
      <c r="J53" s="335">
        <v>6.4</v>
      </c>
      <c r="K53" s="186"/>
      <c r="L53" s="186"/>
      <c r="M53" s="186"/>
      <c r="N53" s="186">
        <f t="shared" si="1"/>
        <v>6.4</v>
      </c>
      <c r="O53" s="434"/>
    </row>
    <row r="54" spans="1:70" ht="71.25" customHeight="1" x14ac:dyDescent="0.25">
      <c r="A54" s="369" t="s">
        <v>527</v>
      </c>
      <c r="B54" s="348" t="s">
        <v>556</v>
      </c>
      <c r="C54" s="328" t="s">
        <v>260</v>
      </c>
      <c r="D54" s="329" t="s">
        <v>117</v>
      </c>
      <c r="E54" s="329" t="s">
        <v>307</v>
      </c>
      <c r="F54" s="327" t="s">
        <v>554</v>
      </c>
      <c r="G54" s="329" t="s">
        <v>339</v>
      </c>
      <c r="H54" s="186"/>
      <c r="I54" s="186"/>
      <c r="J54" s="335">
        <v>1570.8</v>
      </c>
      <c r="K54" s="186"/>
      <c r="L54" s="186"/>
      <c r="M54" s="186"/>
      <c r="N54" s="186">
        <f t="shared" si="1"/>
        <v>1570.8</v>
      </c>
      <c r="O54" s="443" t="s">
        <v>564</v>
      </c>
    </row>
    <row r="55" spans="1:70" ht="71.25" customHeight="1" x14ac:dyDescent="0.25">
      <c r="A55" s="369" t="s">
        <v>553</v>
      </c>
      <c r="B55" s="348" t="s">
        <v>557</v>
      </c>
      <c r="C55" s="328" t="s">
        <v>260</v>
      </c>
      <c r="D55" s="329" t="s">
        <v>117</v>
      </c>
      <c r="E55" s="329" t="s">
        <v>307</v>
      </c>
      <c r="F55" s="327" t="s">
        <v>554</v>
      </c>
      <c r="G55" s="329" t="s">
        <v>339</v>
      </c>
      <c r="H55" s="186"/>
      <c r="I55" s="186"/>
      <c r="J55" s="335">
        <v>82.7</v>
      </c>
      <c r="K55" s="186"/>
      <c r="L55" s="186"/>
      <c r="M55" s="186"/>
      <c r="N55" s="186">
        <f t="shared" si="1"/>
        <v>82.7</v>
      </c>
      <c r="O55" s="444"/>
    </row>
    <row r="56" spans="1:70" ht="71.25" customHeight="1" x14ac:dyDescent="0.25">
      <c r="A56" s="369" t="s">
        <v>555</v>
      </c>
      <c r="B56" s="348" t="s">
        <v>559</v>
      </c>
      <c r="C56" s="328" t="s">
        <v>260</v>
      </c>
      <c r="D56" s="329" t="s">
        <v>117</v>
      </c>
      <c r="E56" s="329" t="s">
        <v>307</v>
      </c>
      <c r="F56" s="327" t="s">
        <v>560</v>
      </c>
      <c r="G56" s="329" t="s">
        <v>561</v>
      </c>
      <c r="H56" s="186"/>
      <c r="I56" s="186"/>
      <c r="J56" s="335">
        <v>99</v>
      </c>
      <c r="K56" s="186"/>
      <c r="L56" s="186"/>
      <c r="M56" s="186"/>
      <c r="N56" s="186">
        <f t="shared" si="1"/>
        <v>99</v>
      </c>
      <c r="O56" s="443" t="s">
        <v>565</v>
      </c>
    </row>
    <row r="57" spans="1:70" ht="71.25" customHeight="1" x14ac:dyDescent="0.25">
      <c r="A57" s="369" t="s">
        <v>562</v>
      </c>
      <c r="B57" s="348" t="s">
        <v>558</v>
      </c>
      <c r="C57" s="328" t="s">
        <v>260</v>
      </c>
      <c r="D57" s="329" t="s">
        <v>117</v>
      </c>
      <c r="E57" s="329" t="s">
        <v>307</v>
      </c>
      <c r="F57" s="327" t="s">
        <v>560</v>
      </c>
      <c r="G57" s="329" t="s">
        <v>561</v>
      </c>
      <c r="H57" s="186"/>
      <c r="I57" s="186"/>
      <c r="J57" s="335">
        <v>5.2</v>
      </c>
      <c r="K57" s="186"/>
      <c r="L57" s="186"/>
      <c r="M57" s="186"/>
      <c r="N57" s="186">
        <f t="shared" si="1"/>
        <v>5.2</v>
      </c>
      <c r="O57" s="444"/>
    </row>
    <row r="58" spans="1:70" s="122" customFormat="1" ht="30" customHeight="1" x14ac:dyDescent="0.2">
      <c r="A58" s="236" t="s">
        <v>357</v>
      </c>
      <c r="B58" s="236" t="s">
        <v>358</v>
      </c>
      <c r="C58" s="236"/>
      <c r="D58" s="236"/>
      <c r="E58" s="236"/>
      <c r="F58" s="236"/>
      <c r="G58" s="236"/>
      <c r="H58" s="188"/>
      <c r="I58" s="188"/>
      <c r="J58" s="337"/>
      <c r="K58" s="188"/>
      <c r="L58" s="188"/>
      <c r="M58" s="188"/>
      <c r="N58" s="186"/>
      <c r="O58" s="121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  <c r="AV58" s="123"/>
      <c r="AW58" s="123"/>
      <c r="AX58" s="123"/>
      <c r="AY58" s="123"/>
      <c r="AZ58" s="123"/>
      <c r="BA58" s="123"/>
      <c r="BB58" s="123"/>
      <c r="BC58" s="123"/>
      <c r="BD58" s="123"/>
      <c r="BE58" s="123"/>
      <c r="BF58" s="123"/>
      <c r="BG58" s="123"/>
      <c r="BH58" s="123"/>
      <c r="BI58" s="123"/>
      <c r="BJ58" s="123"/>
      <c r="BK58" s="123"/>
      <c r="BL58" s="123"/>
      <c r="BM58" s="123"/>
      <c r="BN58" s="123"/>
      <c r="BO58" s="123"/>
      <c r="BP58" s="123"/>
      <c r="BQ58" s="123"/>
      <c r="BR58" s="123"/>
    </row>
    <row r="59" spans="1:70" s="122" customFormat="1" ht="123.75" customHeight="1" x14ac:dyDescent="0.2">
      <c r="A59" s="230" t="s">
        <v>49</v>
      </c>
      <c r="B59" s="349" t="s">
        <v>359</v>
      </c>
      <c r="C59" s="227" t="s">
        <v>300</v>
      </c>
      <c r="D59" s="237">
        <v>137</v>
      </c>
      <c r="E59" s="237" t="s">
        <v>301</v>
      </c>
      <c r="F59" s="229" t="s">
        <v>360</v>
      </c>
      <c r="G59" s="269" t="s">
        <v>525</v>
      </c>
      <c r="H59" s="186">
        <v>28.7</v>
      </c>
      <c r="I59" s="186"/>
      <c r="J59" s="335">
        <v>150</v>
      </c>
      <c r="K59" s="186">
        <v>160</v>
      </c>
      <c r="L59" s="186">
        <v>160</v>
      </c>
      <c r="M59" s="186">
        <v>160</v>
      </c>
      <c r="N59" s="186">
        <f>SUM(H59:M59)</f>
        <v>658.7</v>
      </c>
      <c r="O59" s="114" t="s">
        <v>361</v>
      </c>
      <c r="P59" s="125" t="e">
        <f>H59+#REF!+H63+H67</f>
        <v>#REF!</v>
      </c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3"/>
      <c r="BL59" s="123"/>
      <c r="BM59" s="123"/>
      <c r="BN59" s="123"/>
      <c r="BO59" s="123"/>
      <c r="BP59" s="123"/>
      <c r="BQ59" s="123"/>
      <c r="BR59" s="123"/>
    </row>
    <row r="60" spans="1:70" ht="123.75" customHeight="1" x14ac:dyDescent="0.25">
      <c r="A60" s="230" t="s">
        <v>362</v>
      </c>
      <c r="B60" s="349" t="s">
        <v>363</v>
      </c>
      <c r="C60" s="227" t="s">
        <v>260</v>
      </c>
      <c r="D60" s="229" t="s">
        <v>117</v>
      </c>
      <c r="E60" s="229" t="s">
        <v>301</v>
      </c>
      <c r="F60" s="229" t="s">
        <v>364</v>
      </c>
      <c r="G60" s="229" t="s">
        <v>303</v>
      </c>
      <c r="H60" s="186">
        <v>30</v>
      </c>
      <c r="I60" s="186"/>
      <c r="J60" s="335">
        <v>30</v>
      </c>
      <c r="K60" s="186">
        <v>35</v>
      </c>
      <c r="L60" s="186">
        <v>35</v>
      </c>
      <c r="M60" s="186">
        <v>35</v>
      </c>
      <c r="N60" s="186">
        <f t="shared" si="0"/>
        <v>165</v>
      </c>
      <c r="O60" s="114" t="s">
        <v>365</v>
      </c>
    </row>
    <row r="61" spans="1:70" ht="123.75" customHeight="1" x14ac:dyDescent="0.25">
      <c r="A61" s="306" t="s">
        <v>534</v>
      </c>
      <c r="B61" s="349" t="s">
        <v>535</v>
      </c>
      <c r="C61" s="302" t="s">
        <v>260</v>
      </c>
      <c r="D61" s="303" t="s">
        <v>117</v>
      </c>
      <c r="E61" s="303" t="s">
        <v>524</v>
      </c>
      <c r="F61" s="303" t="s">
        <v>539</v>
      </c>
      <c r="G61" s="297" t="s">
        <v>540</v>
      </c>
      <c r="H61" s="186">
        <v>0</v>
      </c>
      <c r="I61" s="186"/>
      <c r="J61" s="335">
        <v>0</v>
      </c>
      <c r="K61" s="186">
        <v>50</v>
      </c>
      <c r="L61" s="186">
        <v>50</v>
      </c>
      <c r="M61" s="186">
        <v>50</v>
      </c>
      <c r="N61" s="186">
        <f t="shared" si="0"/>
        <v>150</v>
      </c>
      <c r="O61" s="296" t="s">
        <v>570</v>
      </c>
    </row>
    <row r="62" spans="1:70" ht="24.75" customHeight="1" x14ac:dyDescent="0.3">
      <c r="A62" s="458" t="s">
        <v>366</v>
      </c>
      <c r="B62" s="458"/>
      <c r="C62" s="458"/>
      <c r="D62" s="458"/>
      <c r="E62" s="458"/>
      <c r="F62" s="458"/>
      <c r="G62" s="458"/>
      <c r="H62" s="189"/>
      <c r="I62" s="189"/>
      <c r="J62" s="338"/>
      <c r="K62" s="189"/>
      <c r="L62" s="189"/>
      <c r="M62" s="189"/>
      <c r="N62" s="186">
        <f t="shared" si="0"/>
        <v>0</v>
      </c>
      <c r="O62" s="124"/>
    </row>
    <row r="63" spans="1:70" ht="72" customHeight="1" x14ac:dyDescent="0.25">
      <c r="A63" s="230" t="s">
        <v>52</v>
      </c>
      <c r="B63" s="203" t="s">
        <v>367</v>
      </c>
      <c r="C63" s="227" t="s">
        <v>300</v>
      </c>
      <c r="D63" s="229" t="s">
        <v>117</v>
      </c>
      <c r="E63" s="229" t="s">
        <v>301</v>
      </c>
      <c r="F63" s="229" t="s">
        <v>368</v>
      </c>
      <c r="G63" s="227" t="s">
        <v>541</v>
      </c>
      <c r="H63" s="186">
        <v>60</v>
      </c>
      <c r="I63" s="186"/>
      <c r="J63" s="335">
        <v>60</v>
      </c>
      <c r="K63" s="186">
        <v>65</v>
      </c>
      <c r="L63" s="186">
        <v>65</v>
      </c>
      <c r="M63" s="186">
        <v>65</v>
      </c>
      <c r="N63" s="186">
        <f t="shared" si="0"/>
        <v>315</v>
      </c>
      <c r="O63" s="114" t="s">
        <v>369</v>
      </c>
    </row>
    <row r="64" spans="1:70" ht="71.25" customHeight="1" x14ac:dyDescent="0.25">
      <c r="A64" s="230" t="s">
        <v>370</v>
      </c>
      <c r="B64" s="203" t="s">
        <v>371</v>
      </c>
      <c r="C64" s="227" t="s">
        <v>300</v>
      </c>
      <c r="D64" s="229" t="s">
        <v>117</v>
      </c>
      <c r="E64" s="229" t="s">
        <v>301</v>
      </c>
      <c r="F64" s="229" t="s">
        <v>372</v>
      </c>
      <c r="G64" s="227">
        <v>240</v>
      </c>
      <c r="H64" s="190">
        <v>175</v>
      </c>
      <c r="I64" s="190"/>
      <c r="J64" s="339">
        <v>175</v>
      </c>
      <c r="K64" s="190">
        <v>180</v>
      </c>
      <c r="L64" s="190">
        <v>180</v>
      </c>
      <c r="M64" s="190">
        <v>180</v>
      </c>
      <c r="N64" s="186">
        <f t="shared" si="0"/>
        <v>890</v>
      </c>
      <c r="O64" s="114" t="s">
        <v>373</v>
      </c>
      <c r="P64" s="127"/>
    </row>
    <row r="65" spans="1:70" ht="109.5" customHeight="1" x14ac:dyDescent="0.25">
      <c r="A65" s="230" t="s">
        <v>374</v>
      </c>
      <c r="B65" s="203" t="s">
        <v>375</v>
      </c>
      <c r="C65" s="227" t="s">
        <v>300</v>
      </c>
      <c r="D65" s="229" t="s">
        <v>117</v>
      </c>
      <c r="E65" s="229" t="s">
        <v>376</v>
      </c>
      <c r="F65" s="229" t="s">
        <v>377</v>
      </c>
      <c r="G65" s="229" t="s">
        <v>378</v>
      </c>
      <c r="H65" s="190">
        <v>2287.5</v>
      </c>
      <c r="I65" s="190"/>
      <c r="J65" s="339">
        <v>0</v>
      </c>
      <c r="K65" s="190">
        <v>0</v>
      </c>
      <c r="L65" s="190">
        <v>0</v>
      </c>
      <c r="M65" s="190">
        <v>0</v>
      </c>
      <c r="N65" s="186">
        <f t="shared" si="0"/>
        <v>2287.5</v>
      </c>
      <c r="O65" s="435" t="s">
        <v>571</v>
      </c>
    </row>
    <row r="66" spans="1:70" ht="109.5" customHeight="1" x14ac:dyDescent="0.25">
      <c r="A66" s="230" t="s">
        <v>379</v>
      </c>
      <c r="B66" s="231" t="s">
        <v>380</v>
      </c>
      <c r="C66" s="227" t="s">
        <v>260</v>
      </c>
      <c r="D66" s="229" t="s">
        <v>117</v>
      </c>
      <c r="E66" s="263" t="s">
        <v>521</v>
      </c>
      <c r="F66" s="229" t="s">
        <v>381</v>
      </c>
      <c r="G66" s="227" t="s">
        <v>382</v>
      </c>
      <c r="H66" s="186">
        <v>323.7</v>
      </c>
      <c r="I66" s="186"/>
      <c r="J66" s="335">
        <v>0</v>
      </c>
      <c r="K66" s="186">
        <v>0</v>
      </c>
      <c r="L66" s="186">
        <v>0</v>
      </c>
      <c r="M66" s="186">
        <v>0</v>
      </c>
      <c r="N66" s="186">
        <f t="shared" si="0"/>
        <v>323.7</v>
      </c>
      <c r="O66" s="435"/>
    </row>
    <row r="67" spans="1:70" ht="108" customHeight="1" x14ac:dyDescent="0.25">
      <c r="A67" s="230" t="s">
        <v>383</v>
      </c>
      <c r="B67" s="203" t="s">
        <v>384</v>
      </c>
      <c r="C67" s="227" t="s">
        <v>300</v>
      </c>
      <c r="D67" s="229" t="s">
        <v>117</v>
      </c>
      <c r="E67" s="229" t="s">
        <v>376</v>
      </c>
      <c r="F67" s="229" t="s">
        <v>385</v>
      </c>
      <c r="G67" s="229" t="s">
        <v>303</v>
      </c>
      <c r="H67" s="186">
        <v>50</v>
      </c>
      <c r="I67" s="186"/>
      <c r="J67" s="335">
        <v>60</v>
      </c>
      <c r="K67" s="186">
        <v>60</v>
      </c>
      <c r="L67" s="186">
        <v>60</v>
      </c>
      <c r="M67" s="186">
        <v>60</v>
      </c>
      <c r="N67" s="186">
        <f t="shared" si="0"/>
        <v>290</v>
      </c>
      <c r="O67" s="114" t="s">
        <v>510</v>
      </c>
    </row>
    <row r="68" spans="1:70" ht="108" customHeight="1" x14ac:dyDescent="0.25">
      <c r="A68" s="264" t="s">
        <v>522</v>
      </c>
      <c r="B68" s="265" t="s">
        <v>375</v>
      </c>
      <c r="C68" s="262" t="s">
        <v>300</v>
      </c>
      <c r="D68" s="263" t="s">
        <v>117</v>
      </c>
      <c r="E68" s="263" t="s">
        <v>524</v>
      </c>
      <c r="F68" s="263" t="s">
        <v>377</v>
      </c>
      <c r="G68" s="263" t="s">
        <v>378</v>
      </c>
      <c r="H68" s="186"/>
      <c r="I68" s="186"/>
      <c r="J68" s="335">
        <v>2641.3</v>
      </c>
      <c r="K68" s="186">
        <v>2616.9</v>
      </c>
      <c r="L68" s="186">
        <v>2616.9</v>
      </c>
      <c r="M68" s="186">
        <v>2616.9</v>
      </c>
      <c r="N68" s="186">
        <f t="shared" si="0"/>
        <v>10492</v>
      </c>
      <c r="O68" s="435" t="s">
        <v>572</v>
      </c>
    </row>
    <row r="69" spans="1:70" ht="108" customHeight="1" x14ac:dyDescent="0.25">
      <c r="A69" s="264" t="s">
        <v>523</v>
      </c>
      <c r="B69" s="231" t="s">
        <v>380</v>
      </c>
      <c r="C69" s="262" t="s">
        <v>260</v>
      </c>
      <c r="D69" s="263" t="s">
        <v>117</v>
      </c>
      <c r="E69" s="263" t="s">
        <v>524</v>
      </c>
      <c r="F69" s="263" t="s">
        <v>381</v>
      </c>
      <c r="G69" s="262" t="s">
        <v>382</v>
      </c>
      <c r="H69" s="186"/>
      <c r="I69" s="186"/>
      <c r="J69" s="335">
        <v>363.9</v>
      </c>
      <c r="K69" s="186">
        <v>523.20000000000005</v>
      </c>
      <c r="L69" s="186">
        <v>523.20000000000005</v>
      </c>
      <c r="M69" s="186">
        <v>523.20000000000005</v>
      </c>
      <c r="N69" s="186">
        <f>SUM(H69:M69)</f>
        <v>1933.5000000000002</v>
      </c>
      <c r="O69" s="435"/>
    </row>
    <row r="70" spans="1:70" ht="108" customHeight="1" x14ac:dyDescent="0.25">
      <c r="A70" s="330" t="s">
        <v>563</v>
      </c>
      <c r="B70" s="238" t="s">
        <v>393</v>
      </c>
      <c r="C70" s="331" t="s">
        <v>260</v>
      </c>
      <c r="D70" s="332" t="s">
        <v>117</v>
      </c>
      <c r="E70" s="332" t="s">
        <v>524</v>
      </c>
      <c r="F70" s="332" t="s">
        <v>394</v>
      </c>
      <c r="G70" s="331">
        <v>110</v>
      </c>
      <c r="H70" s="186"/>
      <c r="I70" s="186"/>
      <c r="J70" s="335">
        <v>250</v>
      </c>
      <c r="K70" s="186"/>
      <c r="L70" s="186"/>
      <c r="M70" s="186"/>
      <c r="N70" s="186">
        <f>SUM(H70:M70)</f>
        <v>250</v>
      </c>
      <c r="O70" s="365"/>
    </row>
    <row r="71" spans="1:70" ht="24.75" customHeight="1" x14ac:dyDescent="0.3">
      <c r="A71" s="458" t="s">
        <v>386</v>
      </c>
      <c r="B71" s="458"/>
      <c r="C71" s="458"/>
      <c r="D71" s="458"/>
      <c r="E71" s="458"/>
      <c r="F71" s="458"/>
      <c r="G71" s="458"/>
      <c r="H71" s="189"/>
      <c r="I71" s="189"/>
      <c r="J71" s="338"/>
      <c r="K71" s="189"/>
      <c r="L71" s="189"/>
      <c r="M71" s="126"/>
      <c r="N71" s="186">
        <f t="shared" si="0"/>
        <v>0</v>
      </c>
      <c r="O71" s="124"/>
    </row>
    <row r="72" spans="1:70" ht="77.25" customHeight="1" x14ac:dyDescent="0.25">
      <c r="A72" s="230" t="s">
        <v>243</v>
      </c>
      <c r="B72" s="203" t="s">
        <v>251</v>
      </c>
      <c r="C72" s="227" t="s">
        <v>300</v>
      </c>
      <c r="D72" s="227">
        <v>137</v>
      </c>
      <c r="E72" s="229" t="s">
        <v>519</v>
      </c>
      <c r="F72" s="229" t="s">
        <v>254</v>
      </c>
      <c r="G72" s="227">
        <v>610</v>
      </c>
      <c r="H72" s="186">
        <v>8425.25</v>
      </c>
      <c r="I72" s="186"/>
      <c r="J72" s="335">
        <v>10333.700000000001</v>
      </c>
      <c r="K72" s="186">
        <f>12935.2+250</f>
        <v>13185.2</v>
      </c>
      <c r="L72" s="186">
        <f t="shared" ref="L72:M72" si="2">12935.2+250</f>
        <v>13185.2</v>
      </c>
      <c r="M72" s="186">
        <f t="shared" si="2"/>
        <v>13185.2</v>
      </c>
      <c r="N72" s="186">
        <f t="shared" si="0"/>
        <v>58314.55</v>
      </c>
      <c r="O72" s="462" t="s">
        <v>543</v>
      </c>
    </row>
    <row r="73" spans="1:70" ht="77.25" customHeight="1" x14ac:dyDescent="0.25">
      <c r="A73" s="230" t="s">
        <v>57</v>
      </c>
      <c r="B73" s="203" t="s">
        <v>491</v>
      </c>
      <c r="C73" s="227" t="s">
        <v>300</v>
      </c>
      <c r="D73" s="227">
        <v>137</v>
      </c>
      <c r="E73" s="229" t="s">
        <v>387</v>
      </c>
      <c r="F73" s="228" t="s">
        <v>479</v>
      </c>
      <c r="G73" s="227">
        <v>610</v>
      </c>
      <c r="H73" s="186">
        <v>125</v>
      </c>
      <c r="I73" s="186"/>
      <c r="J73" s="335">
        <v>0</v>
      </c>
      <c r="K73" s="186">
        <v>0</v>
      </c>
      <c r="L73" s="186">
        <v>0</v>
      </c>
      <c r="M73" s="186">
        <v>0</v>
      </c>
      <c r="N73" s="186">
        <f t="shared" si="0"/>
        <v>125</v>
      </c>
      <c r="O73" s="433"/>
    </row>
    <row r="74" spans="1:70" ht="70.5" customHeight="1" x14ac:dyDescent="0.25">
      <c r="A74" s="230" t="s">
        <v>59</v>
      </c>
      <c r="B74" s="203" t="s">
        <v>388</v>
      </c>
      <c r="C74" s="227" t="s">
        <v>300</v>
      </c>
      <c r="D74" s="227">
        <v>137</v>
      </c>
      <c r="E74" s="229" t="s">
        <v>288</v>
      </c>
      <c r="F74" s="229" t="s">
        <v>257</v>
      </c>
      <c r="G74" s="227">
        <v>610</v>
      </c>
      <c r="H74" s="186">
        <v>214.6</v>
      </c>
      <c r="I74" s="186"/>
      <c r="J74" s="335">
        <v>328.9</v>
      </c>
      <c r="K74" s="186">
        <v>371.4</v>
      </c>
      <c r="L74" s="186">
        <v>371.4</v>
      </c>
      <c r="M74" s="186">
        <v>371.4</v>
      </c>
      <c r="N74" s="186">
        <f t="shared" si="0"/>
        <v>1657.6999999999998</v>
      </c>
      <c r="O74" s="433"/>
    </row>
    <row r="75" spans="1:70" ht="145.5" customHeight="1" x14ac:dyDescent="0.25">
      <c r="A75" s="230" t="s">
        <v>392</v>
      </c>
      <c r="B75" s="238" t="s">
        <v>502</v>
      </c>
      <c r="C75" s="227" t="s">
        <v>300</v>
      </c>
      <c r="D75" s="227">
        <v>137</v>
      </c>
      <c r="E75" s="229" t="s">
        <v>288</v>
      </c>
      <c r="F75" s="228" t="s">
        <v>481</v>
      </c>
      <c r="G75" s="227" t="s">
        <v>520</v>
      </c>
      <c r="H75" s="186">
        <v>8.8000000000000007</v>
      </c>
      <c r="I75" s="186"/>
      <c r="J75" s="335">
        <v>6.1</v>
      </c>
      <c r="K75" s="186">
        <v>0</v>
      </c>
      <c r="L75" s="186">
        <v>0</v>
      </c>
      <c r="M75" s="119">
        <v>0</v>
      </c>
      <c r="N75" s="186">
        <f>SUM(H75:M75)</f>
        <v>14.9</v>
      </c>
      <c r="O75" s="433"/>
      <c r="P75" s="48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spans="1:70" ht="100.5" customHeight="1" x14ac:dyDescent="0.25">
      <c r="A76" s="230" t="s">
        <v>498</v>
      </c>
      <c r="B76" s="238" t="s">
        <v>503</v>
      </c>
      <c r="C76" s="227" t="s">
        <v>300</v>
      </c>
      <c r="D76" s="227">
        <v>137</v>
      </c>
      <c r="E76" s="229" t="s">
        <v>288</v>
      </c>
      <c r="F76" s="228" t="s">
        <v>482</v>
      </c>
      <c r="G76" s="227">
        <v>610</v>
      </c>
      <c r="H76" s="186">
        <v>141.69999999999999</v>
      </c>
      <c r="I76" s="186"/>
      <c r="J76" s="335">
        <v>0</v>
      </c>
      <c r="K76" s="186">
        <v>0</v>
      </c>
      <c r="L76" s="186">
        <v>0</v>
      </c>
      <c r="M76" s="119">
        <v>0</v>
      </c>
      <c r="N76" s="186">
        <f>SUM(H76:M76)</f>
        <v>141.69999999999999</v>
      </c>
      <c r="O76" s="433"/>
      <c r="P76" s="48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spans="1:70" ht="100.5" customHeight="1" x14ac:dyDescent="0.25">
      <c r="A77" s="230" t="s">
        <v>499</v>
      </c>
      <c r="B77" s="238" t="s">
        <v>504</v>
      </c>
      <c r="C77" s="227" t="s">
        <v>300</v>
      </c>
      <c r="D77" s="227">
        <v>137</v>
      </c>
      <c r="E77" s="229" t="s">
        <v>288</v>
      </c>
      <c r="F77" s="228" t="s">
        <v>482</v>
      </c>
      <c r="G77" s="227">
        <v>610</v>
      </c>
      <c r="H77" s="186">
        <v>14</v>
      </c>
      <c r="I77" s="186"/>
      <c r="J77" s="335">
        <v>0</v>
      </c>
      <c r="K77" s="186">
        <v>0</v>
      </c>
      <c r="L77" s="186">
        <v>0</v>
      </c>
      <c r="M77" s="119">
        <v>0</v>
      </c>
      <c r="N77" s="186">
        <f>SUM(H77:M77)</f>
        <v>14</v>
      </c>
      <c r="O77" s="434"/>
      <c r="P77" s="48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spans="1:70" ht="73.5" customHeight="1" x14ac:dyDescent="0.25">
      <c r="A78" s="230" t="s">
        <v>500</v>
      </c>
      <c r="B78" s="238" t="s">
        <v>389</v>
      </c>
      <c r="C78" s="227" t="s">
        <v>300</v>
      </c>
      <c r="D78" s="227">
        <v>137</v>
      </c>
      <c r="E78" s="229" t="s">
        <v>288</v>
      </c>
      <c r="F78" s="229" t="s">
        <v>390</v>
      </c>
      <c r="G78" s="227">
        <v>610</v>
      </c>
      <c r="H78" s="186">
        <v>872.9</v>
      </c>
      <c r="I78" s="186"/>
      <c r="J78" s="335">
        <v>1359.5</v>
      </c>
      <c r="K78" s="186">
        <v>1712</v>
      </c>
      <c r="L78" s="186">
        <v>1712</v>
      </c>
      <c r="M78" s="186">
        <v>1712</v>
      </c>
      <c r="N78" s="186">
        <f t="shared" si="0"/>
        <v>7368.4</v>
      </c>
      <c r="O78" s="114" t="s">
        <v>391</v>
      </c>
      <c r="P78" s="48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</row>
    <row r="79" spans="1:70" ht="100.5" customHeight="1" x14ac:dyDescent="0.25">
      <c r="A79" s="230" t="s">
        <v>501</v>
      </c>
      <c r="B79" s="238" t="s">
        <v>393</v>
      </c>
      <c r="C79" s="227" t="s">
        <v>300</v>
      </c>
      <c r="D79" s="227">
        <v>137</v>
      </c>
      <c r="E79" s="229" t="s">
        <v>288</v>
      </c>
      <c r="F79" s="229" t="s">
        <v>394</v>
      </c>
      <c r="G79" s="227">
        <v>610</v>
      </c>
      <c r="H79" s="186">
        <v>1050.4000000000001</v>
      </c>
      <c r="I79" s="186"/>
      <c r="J79" s="335">
        <v>200</v>
      </c>
      <c r="K79" s="186">
        <v>0</v>
      </c>
      <c r="L79" s="186">
        <v>0</v>
      </c>
      <c r="M79" s="119">
        <v>0</v>
      </c>
      <c r="N79" s="186">
        <f t="shared" si="0"/>
        <v>1250.4000000000001</v>
      </c>
      <c r="O79" s="114" t="s">
        <v>543</v>
      </c>
      <c r="P79" s="48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</row>
    <row r="82" spans="1:70" ht="64.5" customHeight="1" x14ac:dyDescent="0.25">
      <c r="A82" s="449" t="s">
        <v>61</v>
      </c>
      <c r="B82" s="449"/>
      <c r="C82" s="449"/>
      <c r="D82" s="449"/>
      <c r="E82" s="449"/>
      <c r="F82" s="449"/>
      <c r="G82" s="449"/>
      <c r="H82" s="449"/>
      <c r="I82" s="449"/>
      <c r="J82" s="449"/>
      <c r="K82" s="449"/>
      <c r="L82" s="449"/>
      <c r="M82" s="449"/>
      <c r="N82" s="449"/>
      <c r="O82" s="449"/>
    </row>
    <row r="83" spans="1:70" ht="58.5" customHeight="1" x14ac:dyDescent="0.25">
      <c r="A83" s="463" t="s">
        <v>62</v>
      </c>
      <c r="B83" s="464" t="s">
        <v>573</v>
      </c>
      <c r="C83" s="435" t="s">
        <v>300</v>
      </c>
      <c r="D83" s="435">
        <v>137</v>
      </c>
      <c r="E83" s="453" t="s">
        <v>288</v>
      </c>
      <c r="F83" s="453" t="s">
        <v>395</v>
      </c>
      <c r="G83" s="227">
        <v>610</v>
      </c>
      <c r="H83" s="186">
        <v>2126.5</v>
      </c>
      <c r="I83" s="186"/>
      <c r="J83" s="335">
        <v>2637.8</v>
      </c>
      <c r="K83" s="186">
        <v>2522.9</v>
      </c>
      <c r="L83" s="186">
        <v>2522.9</v>
      </c>
      <c r="M83" s="186">
        <v>2522.9</v>
      </c>
      <c r="N83" s="186">
        <f>SUM(H83:M83)</f>
        <v>12333</v>
      </c>
      <c r="O83" s="435" t="s">
        <v>552</v>
      </c>
      <c r="P83" s="48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</row>
    <row r="84" spans="1:70" ht="38.25" customHeight="1" x14ac:dyDescent="0.25">
      <c r="A84" s="463"/>
      <c r="B84" s="464"/>
      <c r="C84" s="435"/>
      <c r="D84" s="435"/>
      <c r="E84" s="453"/>
      <c r="F84" s="453"/>
      <c r="G84" s="227">
        <v>620</v>
      </c>
      <c r="H84" s="186">
        <v>0</v>
      </c>
      <c r="I84" s="186"/>
      <c r="J84" s="335">
        <v>14.4</v>
      </c>
      <c r="K84" s="186">
        <v>14.4</v>
      </c>
      <c r="L84" s="186">
        <v>14.4</v>
      </c>
      <c r="M84" s="186">
        <v>14.4</v>
      </c>
      <c r="N84" s="186">
        <f t="shared" ref="N84:N86" si="3">SUM(H84:M84)</f>
        <v>57.6</v>
      </c>
      <c r="O84" s="435"/>
      <c r="P84" s="48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</row>
    <row r="85" spans="1:70" ht="38.25" customHeight="1" x14ac:dyDescent="0.25">
      <c r="A85" s="463"/>
      <c r="B85" s="464"/>
      <c r="C85" s="435"/>
      <c r="D85" s="435"/>
      <c r="E85" s="453"/>
      <c r="F85" s="453"/>
      <c r="G85" s="227">
        <v>630</v>
      </c>
      <c r="H85" s="186">
        <v>0</v>
      </c>
      <c r="I85" s="186"/>
      <c r="J85" s="335">
        <v>14.4</v>
      </c>
      <c r="K85" s="186">
        <v>14.4</v>
      </c>
      <c r="L85" s="186">
        <v>14.4</v>
      </c>
      <c r="M85" s="186">
        <v>14.4</v>
      </c>
      <c r="N85" s="186">
        <f t="shared" si="3"/>
        <v>57.6</v>
      </c>
      <c r="O85" s="435"/>
      <c r="P85" s="48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</row>
    <row r="86" spans="1:70" ht="38.25" customHeight="1" x14ac:dyDescent="0.25">
      <c r="A86" s="463"/>
      <c r="B86" s="464"/>
      <c r="C86" s="435"/>
      <c r="D86" s="435"/>
      <c r="E86" s="453"/>
      <c r="F86" s="453"/>
      <c r="G86" s="227">
        <v>810</v>
      </c>
      <c r="H86" s="186">
        <v>0</v>
      </c>
      <c r="I86" s="186"/>
      <c r="J86" s="335">
        <v>14.4</v>
      </c>
      <c r="K86" s="186">
        <v>14.4</v>
      </c>
      <c r="L86" s="186">
        <v>14.4</v>
      </c>
      <c r="M86" s="186">
        <v>14.4</v>
      </c>
      <c r="N86" s="186">
        <f t="shared" si="3"/>
        <v>57.6</v>
      </c>
      <c r="O86" s="435"/>
      <c r="P86" s="48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</row>
    <row r="87" spans="1:70" ht="20.25" customHeight="1" x14ac:dyDescent="0.25">
      <c r="A87" s="465" t="s">
        <v>396</v>
      </c>
      <c r="B87" s="465"/>
      <c r="C87" s="227"/>
      <c r="D87" s="227"/>
      <c r="E87" s="229"/>
      <c r="F87" s="229"/>
      <c r="G87" s="239"/>
      <c r="H87" s="186">
        <f>SUM(H9:H86)</f>
        <v>307408.83</v>
      </c>
      <c r="I87" s="186">
        <f>SUM(I9:I86)</f>
        <v>0</v>
      </c>
      <c r="J87" s="340">
        <f>SUM(J9:J86)</f>
        <v>317411.20000000013</v>
      </c>
      <c r="K87" s="186">
        <f>SUM(K9:K86)</f>
        <v>315249.50000000017</v>
      </c>
      <c r="L87" s="186">
        <f>SUM(L9:L86)</f>
        <v>312235.60000000015</v>
      </c>
      <c r="M87" s="119">
        <f>SUM(M9:M78)+M83+M84+M85+M86</f>
        <v>312235.60000000015</v>
      </c>
      <c r="N87" s="119">
        <f>SUM(N9:N79)+N83+N84+N85+N86</f>
        <v>1564540.7299999991</v>
      </c>
      <c r="O87" s="128"/>
    </row>
    <row r="88" spans="1:70" ht="8.25" customHeight="1" x14ac:dyDescent="0.25">
      <c r="A88" s="241"/>
      <c r="B88" s="466" t="s">
        <v>150</v>
      </c>
      <c r="C88" s="466"/>
      <c r="D88" s="466"/>
      <c r="E88" s="466"/>
      <c r="F88" s="466"/>
      <c r="G88" s="466"/>
      <c r="H88" s="466"/>
      <c r="I88" s="466"/>
      <c r="J88" s="466"/>
      <c r="K88" s="466"/>
      <c r="L88" s="466"/>
      <c r="M88" s="466"/>
      <c r="N88" s="466"/>
      <c r="O88" s="466"/>
    </row>
    <row r="89" spans="1:70" ht="15.75" customHeight="1" x14ac:dyDescent="0.3">
      <c r="A89" s="242"/>
      <c r="B89" s="243"/>
      <c r="C89" s="467" t="s">
        <v>140</v>
      </c>
      <c r="D89" s="467"/>
      <c r="E89" s="467"/>
      <c r="F89" s="467"/>
      <c r="G89" s="467"/>
      <c r="H89" s="244">
        <f>H39+H38+H46</f>
        <v>16628</v>
      </c>
      <c r="I89" s="244">
        <f>I39+I38+I46</f>
        <v>0</v>
      </c>
      <c r="J89" s="341">
        <f>J39+J38+J46+J52</f>
        <v>15046</v>
      </c>
      <c r="K89" s="244">
        <f>K39+K38+K46+K52</f>
        <v>4265</v>
      </c>
      <c r="L89" s="244">
        <f>L39+L38+L46+L52</f>
        <v>1251.0999999999999</v>
      </c>
      <c r="M89" s="130">
        <f>M39+M38+M46</f>
        <v>1251.0999999999999</v>
      </c>
      <c r="N89" s="130">
        <f>N39+N38+N44+N46+N52</f>
        <v>38441.200000000004</v>
      </c>
      <c r="O89" s="111"/>
    </row>
    <row r="90" spans="1:70" ht="15.75" customHeight="1" x14ac:dyDescent="0.3">
      <c r="A90" s="242"/>
      <c r="B90" s="245"/>
      <c r="C90" s="468" t="s">
        <v>141</v>
      </c>
      <c r="D90" s="468"/>
      <c r="E90" s="468"/>
      <c r="F90" s="468"/>
      <c r="G90" s="468"/>
      <c r="H90" s="246">
        <f>H87-H91-H89</f>
        <v>205622.7</v>
      </c>
      <c r="I90" s="246">
        <f t="shared" ref="I90:N90" si="4">I87-I91-I89</f>
        <v>0</v>
      </c>
      <c r="J90" s="342">
        <f>J87-J91-J89</f>
        <v>207882.40000000014</v>
      </c>
      <c r="K90" s="246">
        <f>K87-K91-K89</f>
        <v>202545.20000000022</v>
      </c>
      <c r="L90" s="246">
        <f t="shared" ref="L90" si="5">L87-L91-L89</f>
        <v>202545.20000000019</v>
      </c>
      <c r="M90" s="129">
        <f t="shared" si="4"/>
        <v>202545.20000000019</v>
      </c>
      <c r="N90" s="129">
        <f t="shared" si="4"/>
        <v>1021140.699999999</v>
      </c>
      <c r="O90" s="131"/>
    </row>
    <row r="91" spans="1:70" ht="15.75" customHeight="1" x14ac:dyDescent="0.3">
      <c r="A91" s="242"/>
      <c r="B91" s="245"/>
      <c r="C91" s="468" t="s">
        <v>143</v>
      </c>
      <c r="D91" s="468"/>
      <c r="E91" s="468"/>
      <c r="F91" s="468"/>
      <c r="G91" s="468"/>
      <c r="H91" s="246">
        <f>H9+H15+H21+H18+H29+H32+H33+H35+H37+H41+H48+H59+H60+H63+H64+H66+H67+H72+H75+H77+H78+H83+H10+H23+H74</f>
        <v>85158.13</v>
      </c>
      <c r="I91" s="246">
        <f>I9+I15+I21+I18+I29+I32+I33+I35+I37+I41+I48+I59+I60+I63+I64+I66+I67+I72+I75+I77+I78+I83+I10+I23+I74</f>
        <v>0</v>
      </c>
      <c r="J91" s="342">
        <f>J9+J15+J21+J18+J29+J32+J33+J35+J37+J41+J48+J59+J60+J63+J64+J66+J67+J72+J75+J77+J78+J83+J10+J23+J74+J84+J85+J86+J31+J69+J57+J55</f>
        <v>94482.799999999974</v>
      </c>
      <c r="K91" s="244">
        <f>K9+K15+K21+K18+K29+K32+K33+K35+K37+K41+K48+K59+K60+K63+K64+K66+K67+K72+K75+K77+K78+K83+K10+K23+K74+K84+K85+K86+K31+K69+K61</f>
        <v>108439.29999999996</v>
      </c>
      <c r="L91" s="244">
        <f>L9+L15+L21+L18+L29+L32+L33+L35+L37+L41+L48+L59+L60+L63+L64+L66+L67+L72+L75+L77+L78+L83+L10+L23+L74+L84+L85+L86+L31+L69+L61</f>
        <v>108439.29999999996</v>
      </c>
      <c r="M91" s="244">
        <f>M9+M15+M21+M18+M29+M32+M33+M35+M37+M41+M48+M59+M60+M63+M64+M66+M67+M72+M75+M77+M78+M83+M10+M23+M74+M84+M85+M86+M31+M69+M61</f>
        <v>108439.29999999996</v>
      </c>
      <c r="N91" s="246">
        <f>N9+N15+N21+N18+N29+N32+N33+N35+N37+N41+N48+N59+N60+N63+N64+N66+N67+N72+N75+N77+N78+N83+N10+N23+N74+N84+N85+N86+N31+N69+N61+N57+N55</f>
        <v>504958.83</v>
      </c>
      <c r="O91" s="131"/>
    </row>
    <row r="92" spans="1:70" x14ac:dyDescent="0.3">
      <c r="A92" s="242"/>
      <c r="B92" s="245"/>
      <c r="C92" s="469" t="s">
        <v>396</v>
      </c>
      <c r="D92" s="469"/>
      <c r="E92" s="469"/>
      <c r="F92" s="469"/>
      <c r="G92" s="469"/>
      <c r="H92" s="246">
        <f>SUM(H89:H91)</f>
        <v>307408.83</v>
      </c>
      <c r="I92" s="246">
        <f t="shared" ref="I92:N92" si="6">SUM(I89:I91)</f>
        <v>0</v>
      </c>
      <c r="J92" s="342">
        <f t="shared" si="6"/>
        <v>317411.20000000013</v>
      </c>
      <c r="K92" s="246">
        <f t="shared" si="6"/>
        <v>315249.50000000017</v>
      </c>
      <c r="L92" s="246">
        <f t="shared" si="6"/>
        <v>312235.60000000015</v>
      </c>
      <c r="M92" s="129">
        <f t="shared" si="6"/>
        <v>312235.60000000015</v>
      </c>
      <c r="N92" s="129">
        <f t="shared" si="6"/>
        <v>1564540.7299999991</v>
      </c>
      <c r="O92" s="131"/>
    </row>
    <row r="93" spans="1:70" x14ac:dyDescent="0.3">
      <c r="A93" s="242"/>
      <c r="B93" s="245"/>
      <c r="C93" s="266"/>
      <c r="D93" s="266"/>
      <c r="E93" s="266"/>
      <c r="F93" s="266"/>
      <c r="G93" s="266"/>
      <c r="H93" s="267"/>
      <c r="I93" s="267"/>
      <c r="J93" s="343"/>
      <c r="K93" s="267"/>
      <c r="L93" s="267"/>
      <c r="M93" s="268"/>
      <c r="N93" s="268"/>
      <c r="O93" s="131"/>
    </row>
    <row r="94" spans="1:70" x14ac:dyDescent="0.3">
      <c r="A94" s="242"/>
      <c r="B94" s="245"/>
      <c r="C94" s="247"/>
      <c r="D94" s="248"/>
      <c r="E94" s="248"/>
      <c r="F94" s="248"/>
      <c r="G94" s="249"/>
      <c r="H94" s="249"/>
      <c r="I94" s="249"/>
      <c r="J94" s="344"/>
      <c r="K94" s="249"/>
      <c r="L94" s="249"/>
      <c r="M94" s="131"/>
      <c r="N94" s="131"/>
      <c r="O94" s="131"/>
    </row>
    <row r="95" spans="1:70" ht="23.25" customHeight="1" x14ac:dyDescent="0.25">
      <c r="A95" s="242"/>
      <c r="B95" s="470" t="s">
        <v>397</v>
      </c>
      <c r="C95" s="470"/>
      <c r="D95" s="470"/>
      <c r="E95" s="470"/>
      <c r="F95" s="470"/>
      <c r="G95" s="470"/>
      <c r="H95" s="470"/>
      <c r="I95" s="470"/>
      <c r="J95" s="470"/>
      <c r="K95" s="470"/>
      <c r="L95" s="470"/>
      <c r="M95" s="470"/>
      <c r="N95" s="470"/>
      <c r="O95" s="470"/>
    </row>
    <row r="96" spans="1:70" ht="15.75" x14ac:dyDescent="0.25">
      <c r="A96" s="242"/>
      <c r="B96" s="245"/>
      <c r="C96" s="471" t="s">
        <v>260</v>
      </c>
      <c r="D96" s="471"/>
      <c r="E96" s="471"/>
      <c r="F96" s="471"/>
      <c r="G96" s="471"/>
      <c r="H96" s="246">
        <f>H65+H64+H63+H60+H59+H31+H29+H28+H27+H25+H21++H17+H16+H14+H13+H9+H72+H33+H37+H36+H35+H34+H66+H18+H10+H23+H26+H32+H38+H39+H42+H43+H44+H45+H46+H48+H49+H50+H83+H84+H85+H86+H74+H78+H79+H41+H77+H76+H75+H73+H51+H67+H22+H12+H11+H24+H47+H15+H40</f>
        <v>307408.83</v>
      </c>
      <c r="I96" s="246">
        <f>I65+I64+I63+I60+I59+I31+I29+I28+I27+I25+I21++I17+I16+I14+I13+I9+I67+I72+I33+I37+I36+I35+I34+I66+I18+I10+I23+I26+I32+I38+I39+I42+I43+I44+I45+I46+I48+I49+I50+I83+I84+I85+I86+I74+I78+I79+I41</f>
        <v>0</v>
      </c>
      <c r="J96" s="246">
        <f>J65+J64+J63+J60+J59+J31+J29+J28+J27+J25+J21++J17+J16+J14+J13+J9+J67+J72+J33+J37+J36+J35+J34+J66+J18+J10+J23+J26+J32+J38+J39+J42+J43+J44+J45+J46+J48+J49+J50+J83+J84+J85+J86+J74+J78+J79+J41+J77+J76+J30+J15+J75+J69+J68+J51+J52+J53+J40+J70+J57+J56+J55+J54+J24+J12</f>
        <v>317411.20000000013</v>
      </c>
      <c r="K96" s="246">
        <f>K65+K64+K63+K60+K59+K31+K29+K28+K27+K25+K21++K17+K16+K14+K13+K9+K67+K72+K33+K37+K36+K35+K34+K66+K18+K10+K23+K26+K32+K38+K39+K42+K43+K44+K45+K46+K48+K49+K50+K83+K84+K85+K86+K74+K78+K79+K41+K77+K76+K30+K15+K75+K69+K68+K51+K52+K53+K40+K61</f>
        <v>315249.50000000017</v>
      </c>
      <c r="L96" s="246">
        <f>L65+L64+L63+L60+L59+L31+L29+L28+L27+L25+L21++L17+L16+L14+L13+L9+L67+L72+L33+L37+L36+L35+L34+L66+L18+L10+L23+L26+L32+L38+L39+L42+L43+L44+L45+L46+L48+L49+L50+L83+L84+L85+L86+L74+L78+L79+L41+L77+L76+L30+L15+L75+L69+L68+L51+L52+L53+L40+L61</f>
        <v>312235.60000000015</v>
      </c>
      <c r="M96" s="246">
        <f>M65+M64+M63+M60+M59+M31+M29+M28+M27+M25+M21++M17+M16+M14+M13+M9+M67+M72+M33+M37+M36+M35+M34+M66+M18+M10+M23+M26+M32+M38+M39+M42+M43+M44+M45+M46+M48+M49+M50+M83+M84+M85+M86+M74+M78+M79+M41+M77+M76+M30+M15+M75+M69+M68+M51+M52+M53+M40+M61</f>
        <v>312235.60000000015</v>
      </c>
      <c r="N96" s="246">
        <f>N65+N64+N63+N60+N59+N31+N29+N28+N27+N25+N21++N17+N16+N14+N13+N9+N67+N72+N33+N37+N36+N35+N34+N66+N18+N10+N23+N26+N32+N38+N39+N42+N43+N44+N45+N46+N48+N49+N50+N83+N84+N85+N86+N74+N78+N79+N41+N77+N76+N30+N15+N75+N69+N68+N51+N73+N47+N24+N22+N12+N11+N40+N52+N53+N61+N57+N56+N55+N54+N70</f>
        <v>1564540.7299999993</v>
      </c>
      <c r="O96" s="131"/>
    </row>
    <row r="97" spans="1:70" ht="15.75" x14ac:dyDescent="0.25">
      <c r="A97" s="242"/>
      <c r="B97" s="245"/>
      <c r="C97" s="471" t="s">
        <v>398</v>
      </c>
      <c r="D97" s="471"/>
      <c r="E97" s="471"/>
      <c r="F97" s="471"/>
      <c r="G97" s="471"/>
      <c r="H97" s="246"/>
      <c r="I97" s="246"/>
      <c r="J97" s="246"/>
      <c r="K97" s="246"/>
      <c r="L97" s="246"/>
      <c r="M97" s="129"/>
      <c r="N97" s="129"/>
      <c r="O97" s="131"/>
    </row>
    <row r="98" spans="1:70" ht="15.75" x14ac:dyDescent="0.25">
      <c r="A98" s="242"/>
      <c r="B98" s="245"/>
      <c r="C98" s="469" t="s">
        <v>396</v>
      </c>
      <c r="D98" s="469"/>
      <c r="E98" s="469"/>
      <c r="F98" s="469"/>
      <c r="G98" s="469"/>
      <c r="H98" s="246">
        <f t="shared" ref="H98:I98" si="7">SUM(H96:H97)</f>
        <v>307408.83</v>
      </c>
      <c r="I98" s="246">
        <f t="shared" si="7"/>
        <v>0</v>
      </c>
      <c r="J98" s="246">
        <f>SUM(J96:J97)</f>
        <v>317411.20000000013</v>
      </c>
      <c r="K98" s="246">
        <f t="shared" ref="K98:M98" si="8">SUM(K96:K97)</f>
        <v>315249.50000000017</v>
      </c>
      <c r="L98" s="246">
        <f t="shared" si="8"/>
        <v>312235.60000000015</v>
      </c>
      <c r="M98" s="246">
        <f t="shared" si="8"/>
        <v>312235.60000000015</v>
      </c>
      <c r="N98" s="246">
        <f>SUM(N96:N97)</f>
        <v>1564540.7299999993</v>
      </c>
      <c r="O98" s="131"/>
    </row>
    <row r="99" spans="1:70" x14ac:dyDescent="0.3">
      <c r="A99" s="242"/>
      <c r="B99" s="243"/>
      <c r="C99" s="250"/>
      <c r="D99" s="250"/>
      <c r="E99" s="250"/>
      <c r="F99" s="250"/>
      <c r="G99" s="250"/>
      <c r="O99" s="111"/>
    </row>
    <row r="100" spans="1:70" s="53" customFormat="1" x14ac:dyDescent="0.3">
      <c r="A100" s="251" t="s">
        <v>95</v>
      </c>
      <c r="B100" s="252"/>
      <c r="C100" s="252"/>
      <c r="D100" s="252"/>
      <c r="E100" s="252"/>
      <c r="F100" s="252"/>
      <c r="G100" s="252"/>
      <c r="H100" s="252"/>
      <c r="I100" s="252"/>
      <c r="J100" s="345"/>
      <c r="K100" s="252"/>
      <c r="L100" s="252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99"/>
      <c r="AI100" s="99"/>
      <c r="AJ100" s="99"/>
      <c r="AK100" s="99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9"/>
      <c r="AW100" s="99"/>
      <c r="AX100" s="99"/>
      <c r="AY100" s="99"/>
      <c r="AZ100" s="99"/>
      <c r="BA100" s="99"/>
      <c r="BB100" s="99"/>
      <c r="BC100" s="99"/>
      <c r="BD100" s="99"/>
      <c r="BE100" s="99"/>
      <c r="BF100" s="99"/>
      <c r="BG100" s="99"/>
      <c r="BH100" s="99"/>
      <c r="BI100" s="99"/>
      <c r="BJ100" s="99"/>
      <c r="BK100" s="99"/>
      <c r="BL100" s="99"/>
      <c r="BM100" s="99"/>
      <c r="BN100" s="99"/>
      <c r="BO100" s="99"/>
      <c r="BP100" s="99"/>
      <c r="BQ100" s="99"/>
      <c r="BR100" s="99"/>
    </row>
    <row r="101" spans="1:70" x14ac:dyDescent="0.3">
      <c r="A101" s="242"/>
      <c r="B101" s="243"/>
      <c r="C101" s="250"/>
      <c r="D101" s="250"/>
      <c r="E101" s="250"/>
      <c r="F101" s="250"/>
      <c r="G101" s="250"/>
      <c r="J101" s="333">
        <v>314328.2</v>
      </c>
      <c r="K101" s="225">
        <v>296639.8</v>
      </c>
      <c r="L101" s="225">
        <v>293625.90000000002</v>
      </c>
      <c r="O101" s="111"/>
    </row>
    <row r="102" spans="1:70" x14ac:dyDescent="0.3">
      <c r="A102" s="242"/>
      <c r="B102" s="243"/>
      <c r="C102" s="250"/>
      <c r="D102" s="250"/>
      <c r="E102" s="250"/>
      <c r="F102" s="250"/>
      <c r="G102" s="250"/>
      <c r="J102" s="333">
        <f>J87-J101</f>
        <v>3083.0000000001164</v>
      </c>
      <c r="K102" s="225">
        <f>K87-K101</f>
        <v>18609.700000000186</v>
      </c>
      <c r="L102" s="225">
        <f>L87-L101</f>
        <v>18609.700000000128</v>
      </c>
      <c r="M102" s="111">
        <f>M87-M101</f>
        <v>312235.60000000015</v>
      </c>
      <c r="O102" s="111"/>
    </row>
    <row r="103" spans="1:70" x14ac:dyDescent="0.3">
      <c r="A103" s="242"/>
      <c r="B103" s="243"/>
      <c r="C103" s="250"/>
      <c r="D103" s="250"/>
      <c r="E103" s="250"/>
      <c r="F103" s="250"/>
      <c r="G103" s="250"/>
      <c r="O103" s="111"/>
    </row>
    <row r="104" spans="1:70" x14ac:dyDescent="0.3">
      <c r="A104" s="242"/>
      <c r="B104" s="243"/>
      <c r="C104" s="250"/>
      <c r="D104" s="250"/>
      <c r="E104" s="250"/>
      <c r="F104" s="250"/>
      <c r="G104" s="250"/>
      <c r="O104" s="111"/>
    </row>
    <row r="105" spans="1:70" x14ac:dyDescent="0.3">
      <c r="A105" s="242"/>
      <c r="D105" s="254"/>
      <c r="E105" s="254"/>
      <c r="F105" s="254"/>
      <c r="G105" s="254"/>
      <c r="H105" s="255">
        <f>H87-H98</f>
        <v>0</v>
      </c>
      <c r="I105" s="255">
        <f>I87-I98</f>
        <v>0</v>
      </c>
      <c r="J105" s="346">
        <f>J87-J98</f>
        <v>0</v>
      </c>
      <c r="K105" s="255">
        <f>K87-K98</f>
        <v>0</v>
      </c>
      <c r="L105" s="255">
        <f>L87-L98</f>
        <v>0</v>
      </c>
      <c r="M105" s="132"/>
      <c r="N105" s="132">
        <f>N87-N98</f>
        <v>0</v>
      </c>
    </row>
    <row r="106" spans="1:70" x14ac:dyDescent="0.3">
      <c r="A106" s="242"/>
      <c r="D106" s="254"/>
      <c r="E106" s="254"/>
      <c r="F106" s="254"/>
      <c r="G106" s="254"/>
      <c r="H106" s="256">
        <f>H92-H98</f>
        <v>0</v>
      </c>
      <c r="I106" s="256">
        <f>I92-I98</f>
        <v>0</v>
      </c>
      <c r="J106" s="347">
        <f>J92-J98</f>
        <v>0</v>
      </c>
      <c r="K106" s="256">
        <f>K92-K98</f>
        <v>0</v>
      </c>
      <c r="L106" s="256">
        <f>L92-L98</f>
        <v>0</v>
      </c>
      <c r="M106" s="133"/>
      <c r="N106" s="133">
        <f>N92-N98</f>
        <v>0</v>
      </c>
    </row>
    <row r="107" spans="1:70" x14ac:dyDescent="0.3">
      <c r="A107" s="242"/>
      <c r="D107" s="254"/>
      <c r="E107" s="254"/>
      <c r="F107" s="254"/>
      <c r="G107" s="254"/>
      <c r="H107" s="255"/>
      <c r="I107" s="255"/>
      <c r="J107" s="346"/>
      <c r="K107" s="255"/>
      <c r="L107" s="255"/>
      <c r="M107" s="132"/>
      <c r="N107" s="112"/>
    </row>
    <row r="108" spans="1:70" ht="21" x14ac:dyDescent="0.3">
      <c r="A108" s="242"/>
      <c r="B108" s="257" t="s">
        <v>513</v>
      </c>
      <c r="C108" s="257" t="s">
        <v>514</v>
      </c>
      <c r="D108" s="254"/>
      <c r="E108" s="254"/>
      <c r="F108" s="254"/>
      <c r="G108" s="254"/>
      <c r="H108" s="255"/>
      <c r="I108" s="255"/>
      <c r="J108" s="346"/>
      <c r="K108" s="255"/>
      <c r="L108" s="255"/>
      <c r="M108" s="132"/>
      <c r="N108" s="112"/>
    </row>
    <row r="109" spans="1:70" x14ac:dyDescent="0.3">
      <c r="A109" s="242"/>
      <c r="B109" s="258" t="s">
        <v>329</v>
      </c>
      <c r="C109" s="259">
        <v>11745208.050000001</v>
      </c>
      <c r="D109" s="254"/>
      <c r="E109" s="254"/>
      <c r="F109" s="254"/>
      <c r="G109" s="254"/>
      <c r="H109" s="255"/>
      <c r="I109" s="251"/>
      <c r="J109" s="345"/>
      <c r="K109" s="251"/>
      <c r="L109" s="251"/>
      <c r="M109" s="112"/>
      <c r="N109" s="112"/>
    </row>
    <row r="110" spans="1:70" x14ac:dyDescent="0.3">
      <c r="A110" s="242"/>
      <c r="B110" s="258" t="s">
        <v>350</v>
      </c>
      <c r="C110" s="259">
        <v>2778733.33</v>
      </c>
      <c r="D110" s="254"/>
      <c r="E110" s="254"/>
      <c r="F110" s="254"/>
      <c r="G110" s="254"/>
      <c r="H110" s="255"/>
      <c r="I110" s="251"/>
      <c r="J110" s="345"/>
      <c r="K110" s="251"/>
      <c r="L110" s="251"/>
      <c r="M110" s="112"/>
      <c r="N110" s="112"/>
    </row>
    <row r="111" spans="1:70" x14ac:dyDescent="0.3">
      <c r="A111" s="242"/>
      <c r="B111" s="258" t="s">
        <v>334</v>
      </c>
      <c r="C111" s="259">
        <v>2104022.42</v>
      </c>
      <c r="D111" s="254"/>
      <c r="E111" s="254"/>
      <c r="F111" s="254"/>
      <c r="G111" s="254"/>
      <c r="H111" s="255"/>
      <c r="I111" s="251"/>
      <c r="J111" s="345"/>
      <c r="K111" s="251"/>
      <c r="L111" s="251"/>
      <c r="M111" s="112"/>
      <c r="N111" s="112"/>
    </row>
    <row r="112" spans="1:70" x14ac:dyDescent="0.3">
      <c r="A112" s="242"/>
      <c r="B112" s="260"/>
      <c r="C112" s="261">
        <v>16627963.800000001</v>
      </c>
      <c r="D112" s="254"/>
      <c r="E112" s="254"/>
      <c r="F112" s="254"/>
      <c r="G112" s="254"/>
      <c r="H112" s="255"/>
      <c r="I112" s="251"/>
      <c r="J112" s="345"/>
      <c r="K112" s="251"/>
      <c r="L112" s="251"/>
      <c r="M112" s="112"/>
      <c r="N112" s="112"/>
    </row>
    <row r="113" spans="1:14" x14ac:dyDescent="0.3">
      <c r="A113" s="242"/>
      <c r="D113" s="254"/>
      <c r="E113" s="254"/>
      <c r="F113" s="254"/>
      <c r="G113" s="254"/>
      <c r="H113" s="255"/>
      <c r="I113" s="251"/>
      <c r="J113" s="345"/>
      <c r="K113" s="251"/>
      <c r="L113" s="251"/>
      <c r="M113" s="112"/>
      <c r="N113" s="112"/>
    </row>
    <row r="114" spans="1:14" x14ac:dyDescent="0.3">
      <c r="A114" s="242"/>
      <c r="D114" s="254"/>
      <c r="E114" s="254"/>
      <c r="F114" s="254"/>
      <c r="G114" s="254"/>
      <c r="H114" s="251"/>
      <c r="I114" s="251"/>
      <c r="J114" s="345"/>
      <c r="K114" s="251"/>
      <c r="L114" s="251"/>
      <c r="M114" s="112"/>
      <c r="N114" s="112"/>
    </row>
    <row r="115" spans="1:14" x14ac:dyDescent="0.3">
      <c r="A115" s="242"/>
      <c r="D115" s="254"/>
      <c r="E115" s="254"/>
      <c r="F115" s="254"/>
      <c r="G115" s="254"/>
      <c r="H115" s="251"/>
      <c r="I115" s="251"/>
      <c r="J115" s="345"/>
      <c r="K115" s="251"/>
      <c r="L115" s="251"/>
      <c r="M115" s="112"/>
      <c r="N115" s="112"/>
    </row>
    <row r="116" spans="1:14" x14ac:dyDescent="0.3">
      <c r="A116" s="242"/>
      <c r="D116" s="254"/>
      <c r="E116" s="254"/>
      <c r="F116" s="254"/>
      <c r="G116" s="254"/>
      <c r="H116" s="251"/>
      <c r="I116" s="251"/>
      <c r="J116" s="345"/>
      <c r="K116" s="251"/>
      <c r="L116" s="251"/>
      <c r="M116" s="112"/>
      <c r="N116" s="112"/>
    </row>
    <row r="117" spans="1:14" x14ac:dyDescent="0.3">
      <c r="A117" s="242"/>
      <c r="D117" s="254"/>
      <c r="E117" s="254"/>
      <c r="F117" s="254"/>
      <c r="G117" s="254"/>
      <c r="H117" s="251"/>
      <c r="I117" s="251"/>
      <c r="J117" s="345"/>
      <c r="K117" s="251"/>
      <c r="L117" s="251"/>
      <c r="M117" s="112"/>
      <c r="N117" s="112"/>
    </row>
    <row r="118" spans="1:14" x14ac:dyDescent="0.3">
      <c r="A118" s="242"/>
      <c r="D118" s="254"/>
      <c r="E118" s="254"/>
      <c r="F118" s="254"/>
      <c r="G118" s="254"/>
      <c r="H118" s="251"/>
      <c r="I118" s="251"/>
      <c r="J118" s="345"/>
      <c r="K118" s="251"/>
      <c r="L118" s="251"/>
      <c r="M118" s="112"/>
      <c r="N118" s="112"/>
    </row>
    <row r="119" spans="1:14" x14ac:dyDescent="0.3">
      <c r="A119" s="242"/>
      <c r="D119" s="254"/>
      <c r="E119" s="254"/>
      <c r="F119" s="254"/>
      <c r="G119" s="254"/>
      <c r="H119" s="251"/>
      <c r="I119" s="251"/>
      <c r="J119" s="345"/>
      <c r="K119" s="251"/>
      <c r="L119" s="251"/>
      <c r="M119" s="112"/>
      <c r="N119" s="112"/>
    </row>
    <row r="120" spans="1:14" x14ac:dyDescent="0.3">
      <c r="A120" s="242"/>
      <c r="D120" s="254"/>
      <c r="E120" s="254"/>
      <c r="F120" s="254"/>
      <c r="G120" s="254"/>
      <c r="H120" s="251"/>
      <c r="I120" s="251"/>
      <c r="J120" s="345"/>
      <c r="K120" s="251"/>
      <c r="L120" s="251"/>
      <c r="M120" s="112"/>
      <c r="N120" s="112"/>
    </row>
    <row r="121" spans="1:14" x14ac:dyDescent="0.3">
      <c r="A121" s="242"/>
      <c r="D121" s="254"/>
      <c r="E121" s="254"/>
      <c r="F121" s="254"/>
      <c r="G121" s="254"/>
      <c r="H121" s="251"/>
      <c r="I121" s="251"/>
      <c r="J121" s="345"/>
      <c r="K121" s="251"/>
      <c r="L121" s="251"/>
      <c r="M121" s="112"/>
      <c r="N121" s="112"/>
    </row>
    <row r="122" spans="1:14" x14ac:dyDescent="0.3">
      <c r="A122" s="242"/>
      <c r="D122" s="254"/>
      <c r="E122" s="254"/>
      <c r="F122" s="254"/>
      <c r="G122" s="254"/>
      <c r="H122" s="251"/>
      <c r="I122" s="251"/>
      <c r="J122" s="345"/>
      <c r="K122" s="251"/>
      <c r="L122" s="251"/>
      <c r="M122" s="112"/>
      <c r="N122" s="112"/>
    </row>
    <row r="123" spans="1:14" x14ac:dyDescent="0.3">
      <c r="A123" s="242"/>
      <c r="D123" s="254"/>
      <c r="E123" s="254"/>
      <c r="F123" s="254"/>
      <c r="G123" s="254"/>
      <c r="H123" s="251"/>
      <c r="I123" s="251"/>
      <c r="J123" s="345"/>
      <c r="K123" s="251"/>
      <c r="L123" s="251"/>
      <c r="M123" s="112"/>
      <c r="N123" s="112"/>
    </row>
    <row r="124" spans="1:14" x14ac:dyDescent="0.3">
      <c r="A124" s="242"/>
      <c r="D124" s="254"/>
      <c r="E124" s="254"/>
      <c r="F124" s="254"/>
      <c r="G124" s="254"/>
      <c r="H124" s="251"/>
      <c r="I124" s="251"/>
      <c r="J124" s="345"/>
      <c r="K124" s="251"/>
      <c r="L124" s="251"/>
      <c r="M124" s="112"/>
      <c r="N124" s="112"/>
    </row>
    <row r="125" spans="1:14" x14ac:dyDescent="0.3">
      <c r="A125" s="242"/>
      <c r="D125" s="254"/>
      <c r="E125" s="254"/>
      <c r="F125" s="254"/>
      <c r="G125" s="254"/>
      <c r="H125" s="251"/>
      <c r="I125" s="251"/>
      <c r="J125" s="345"/>
      <c r="K125" s="251"/>
      <c r="L125" s="251"/>
      <c r="M125" s="112"/>
      <c r="N125" s="112"/>
    </row>
  </sheetData>
  <autoFilter ref="A6:R92"/>
  <mergeCells count="71">
    <mergeCell ref="C92:G92"/>
    <mergeCell ref="B95:O95"/>
    <mergeCell ref="C96:G96"/>
    <mergeCell ref="C97:G97"/>
    <mergeCell ref="C98:G98"/>
    <mergeCell ref="A87:B87"/>
    <mergeCell ref="B88:O88"/>
    <mergeCell ref="C89:G89"/>
    <mergeCell ref="C90:G90"/>
    <mergeCell ref="C91:G91"/>
    <mergeCell ref="A71:G71"/>
    <mergeCell ref="A82:O82"/>
    <mergeCell ref="A83:A86"/>
    <mergeCell ref="B83:B86"/>
    <mergeCell ref="C83:C86"/>
    <mergeCell ref="D83:D86"/>
    <mergeCell ref="E83:E86"/>
    <mergeCell ref="F83:F86"/>
    <mergeCell ref="O83:O86"/>
    <mergeCell ref="O72:O77"/>
    <mergeCell ref="O42:O43"/>
    <mergeCell ref="O44:O45"/>
    <mergeCell ref="A62:G62"/>
    <mergeCell ref="O65:O66"/>
    <mergeCell ref="A46:A47"/>
    <mergeCell ref="B46:B47"/>
    <mergeCell ref="C46:C47"/>
    <mergeCell ref="D46:D47"/>
    <mergeCell ref="E46:E47"/>
    <mergeCell ref="F46:F47"/>
    <mergeCell ref="G46:G47"/>
    <mergeCell ref="A52:A53"/>
    <mergeCell ref="B52:B53"/>
    <mergeCell ref="C52:C53"/>
    <mergeCell ref="O46:O48"/>
    <mergeCell ref="O54:O55"/>
    <mergeCell ref="O36:O37"/>
    <mergeCell ref="A39:A41"/>
    <mergeCell ref="B39:B41"/>
    <mergeCell ref="C39:C41"/>
    <mergeCell ref="D39:D41"/>
    <mergeCell ref="E39:E41"/>
    <mergeCell ref="F39:F41"/>
    <mergeCell ref="G39:G41"/>
    <mergeCell ref="O39:O41"/>
    <mergeCell ref="A7:O7"/>
    <mergeCell ref="A8:O8"/>
    <mergeCell ref="O21:O27"/>
    <mergeCell ref="O34:O35"/>
    <mergeCell ref="O9:O15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  <mergeCell ref="D52:D53"/>
    <mergeCell ref="E52:E53"/>
    <mergeCell ref="F52:F53"/>
    <mergeCell ref="O52:O53"/>
    <mergeCell ref="O68:O69"/>
    <mergeCell ref="O56:O57"/>
  </mergeCells>
  <printOptions gridLines="1"/>
  <pageMargins left="0.23611111111111102" right="0.23611111111111102" top="0.78750000000000009" bottom="0" header="0.51180555555555496" footer="0.51180555555555496"/>
  <pageSetup paperSize="9" scale="45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zoomScale="89" workbookViewId="0">
      <selection activeCell="G12" sqref="G12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0" ht="47.25" customHeight="1" x14ac:dyDescent="0.25">
      <c r="A1" s="4"/>
      <c r="B1" s="5"/>
      <c r="C1" s="6"/>
      <c r="D1" s="474" t="s">
        <v>399</v>
      </c>
      <c r="E1" s="474"/>
      <c r="F1" s="474"/>
      <c r="G1" s="474"/>
      <c r="H1" s="474"/>
    </row>
    <row r="2" spans="1:10" ht="37.5" customHeight="1" x14ac:dyDescent="0.25">
      <c r="A2" s="371" t="s">
        <v>226</v>
      </c>
      <c r="B2" s="371"/>
      <c r="C2" s="371"/>
      <c r="D2" s="371"/>
      <c r="E2" s="371"/>
      <c r="F2" s="371"/>
      <c r="G2" s="371"/>
      <c r="H2" s="371"/>
    </row>
    <row r="3" spans="1:10" ht="37.5" customHeight="1" x14ac:dyDescent="0.25">
      <c r="A3" s="373" t="s">
        <v>2</v>
      </c>
      <c r="B3" s="375" t="s">
        <v>227</v>
      </c>
      <c r="C3" s="374" t="s">
        <v>4</v>
      </c>
      <c r="D3" s="374" t="s">
        <v>228</v>
      </c>
      <c r="E3" s="374" t="s">
        <v>400</v>
      </c>
      <c r="F3" s="374"/>
      <c r="G3" s="374"/>
      <c r="H3" s="374"/>
      <c r="I3" s="374"/>
      <c r="J3" s="374"/>
    </row>
    <row r="4" spans="1:10" ht="78.75" customHeight="1" x14ac:dyDescent="0.25">
      <c r="A4" s="373"/>
      <c r="B4" s="375"/>
      <c r="C4" s="374"/>
      <c r="D4" s="37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2'!I4:I5</f>
        <v>Текущий  финансовый год</v>
      </c>
      <c r="G4" s="8" t="s">
        <v>401</v>
      </c>
      <c r="H4" s="8" t="str">
        <f>'Показатели подпрограммы 1'!H4</f>
        <v>Очередной финансовый год</v>
      </c>
      <c r="I4" s="8" t="s">
        <v>402</v>
      </c>
      <c r="J4" s="8" t="s">
        <v>403</v>
      </c>
    </row>
    <row r="5" spans="1:10" ht="25.5" customHeight="1" x14ac:dyDescent="0.25">
      <c r="A5" s="373"/>
      <c r="B5" s="375"/>
      <c r="C5" s="374"/>
      <c r="D5" s="374"/>
      <c r="E5" s="423">
        <v>2022</v>
      </c>
      <c r="F5" s="423"/>
      <c r="G5" s="423">
        <v>2023</v>
      </c>
      <c r="H5" s="423">
        <v>2024</v>
      </c>
      <c r="I5" s="399">
        <v>2025</v>
      </c>
      <c r="J5" s="399">
        <v>2026</v>
      </c>
    </row>
    <row r="6" spans="1:10" ht="25.5" customHeight="1" x14ac:dyDescent="0.25">
      <c r="A6" s="373"/>
      <c r="B6" s="375"/>
      <c r="C6" s="374"/>
      <c r="D6" s="374"/>
      <c r="E6" s="424"/>
      <c r="F6" s="424"/>
      <c r="G6" s="424"/>
      <c r="H6" s="424"/>
      <c r="I6" s="399"/>
      <c r="J6" s="399"/>
    </row>
    <row r="7" spans="1:10" ht="10.5" customHeight="1" x14ac:dyDescent="0.25">
      <c r="A7" s="373"/>
      <c r="B7" s="375"/>
      <c r="C7" s="374"/>
      <c r="D7" s="374"/>
      <c r="E7" s="425"/>
      <c r="F7" s="425"/>
      <c r="G7" s="425"/>
      <c r="H7" s="425"/>
      <c r="I7" s="399"/>
      <c r="J7" s="399"/>
    </row>
    <row r="8" spans="1:10" ht="33.75" customHeight="1" x14ac:dyDescent="0.25">
      <c r="A8" s="387" t="s">
        <v>404</v>
      </c>
      <c r="B8" s="387"/>
      <c r="C8" s="387"/>
      <c r="D8" s="387"/>
      <c r="E8" s="387"/>
      <c r="F8" s="387"/>
      <c r="G8" s="387"/>
      <c r="H8" s="387"/>
      <c r="I8" s="387"/>
    </row>
    <row r="9" spans="1:10" ht="57.75" customHeight="1" x14ac:dyDescent="0.25">
      <c r="A9" s="472" t="s">
        <v>405</v>
      </c>
      <c r="B9" s="472"/>
      <c r="C9" s="472"/>
      <c r="D9" s="472"/>
      <c r="E9" s="472"/>
      <c r="F9" s="472"/>
      <c r="G9" s="472"/>
      <c r="H9" s="472"/>
      <c r="I9" s="472"/>
    </row>
    <row r="10" spans="1:10" ht="65.25" customHeight="1" x14ac:dyDescent="0.25">
      <c r="A10" s="11" t="s">
        <v>66</v>
      </c>
      <c r="B10" s="17" t="s">
        <v>67</v>
      </c>
      <c r="C10" s="8" t="s">
        <v>18</v>
      </c>
      <c r="D10" s="9" t="s">
        <v>232</v>
      </c>
      <c r="E10" s="8">
        <v>17</v>
      </c>
      <c r="F10" s="8"/>
      <c r="G10" s="8">
        <v>17</v>
      </c>
      <c r="H10" s="8">
        <v>17</v>
      </c>
      <c r="I10" s="8">
        <v>17</v>
      </c>
      <c r="J10" s="298">
        <v>17</v>
      </c>
    </row>
    <row r="11" spans="1:10" ht="33.75" customHeight="1" x14ac:dyDescent="0.25">
      <c r="A11" s="473" t="s">
        <v>406</v>
      </c>
      <c r="B11" s="473"/>
      <c r="C11" s="473"/>
      <c r="D11" s="473"/>
      <c r="E11" s="473"/>
      <c r="F11" s="473"/>
      <c r="G11" s="473"/>
      <c r="H11" s="473"/>
    </row>
    <row r="12" spans="1:10" ht="57.75" customHeight="1" x14ac:dyDescent="0.25">
      <c r="A12" s="11" t="s">
        <v>34</v>
      </c>
      <c r="B12" s="17" t="s">
        <v>69</v>
      </c>
      <c r="C12" s="8" t="s">
        <v>18</v>
      </c>
      <c r="D12" s="9" t="s">
        <v>232</v>
      </c>
      <c r="E12" s="8">
        <v>41</v>
      </c>
      <c r="F12" s="8"/>
      <c r="G12" s="8">
        <v>43</v>
      </c>
      <c r="H12" s="8">
        <v>45</v>
      </c>
      <c r="I12" s="8">
        <v>45</v>
      </c>
      <c r="J12" s="298">
        <v>45</v>
      </c>
    </row>
    <row r="13" spans="1:10" s="30" customFormat="1" ht="23.25" customHeight="1" x14ac:dyDescent="0.2">
      <c r="A13" s="382" t="s">
        <v>407</v>
      </c>
      <c r="B13" s="382"/>
      <c r="C13" s="382"/>
      <c r="D13" s="382"/>
      <c r="E13" s="382"/>
      <c r="F13" s="382"/>
      <c r="G13" s="382"/>
      <c r="H13" s="382"/>
      <c r="J13" s="300"/>
    </row>
    <row r="14" spans="1:10" s="53" customFormat="1" ht="52.5" customHeight="1" x14ac:dyDescent="0.2">
      <c r="A14" s="11" t="s">
        <v>71</v>
      </c>
      <c r="B14" s="17" t="s">
        <v>408</v>
      </c>
      <c r="C14" s="8" t="s">
        <v>18</v>
      </c>
      <c r="D14" s="9" t="s">
        <v>232</v>
      </c>
      <c r="E14" s="8">
        <v>29</v>
      </c>
      <c r="F14" s="8"/>
      <c r="G14" s="8">
        <v>31</v>
      </c>
      <c r="H14" s="8">
        <v>33</v>
      </c>
      <c r="I14" s="8">
        <v>33</v>
      </c>
      <c r="J14" s="298">
        <v>34</v>
      </c>
    </row>
    <row r="16" spans="1:10" x14ac:dyDescent="0.25">
      <c r="B16" s="2" t="s">
        <v>95</v>
      </c>
      <c r="C16" s="53"/>
      <c r="D16" s="53"/>
    </row>
  </sheetData>
  <mergeCells count="17">
    <mergeCell ref="D1:H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  <mergeCell ref="A8:I8"/>
    <mergeCell ref="A9:I9"/>
    <mergeCell ref="A11:H11"/>
    <mergeCell ref="A13:H13"/>
  </mergeCells>
  <printOptions gridLines="1"/>
  <pageMargins left="0.51180555555555496" right="0.31527777777777799" top="0.55138888888888904" bottom="0.35416666666666702" header="0.51180555555555496" footer="0.51180555555555496"/>
  <pageSetup paperSize="9" scale="8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9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User</cp:lastModifiedBy>
  <cp:revision>6</cp:revision>
  <cp:lastPrinted>2023-10-30T07:37:01Z</cp:lastPrinted>
  <dcterms:created xsi:type="dcterms:W3CDTF">2005-05-23T12:57:53Z</dcterms:created>
  <dcterms:modified xsi:type="dcterms:W3CDTF">2023-10-30T07:37:54Z</dcterms:modified>
  <dc:language>en-US</dc:language>
</cp:coreProperties>
</file>